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66925"/>
  <mc:AlternateContent xmlns:mc="http://schemas.openxmlformats.org/markup-compatibility/2006">
    <mc:Choice Requires="x15">
      <x15ac:absPath xmlns:x15ac="http://schemas.microsoft.com/office/spreadsheetml/2010/11/ac" url="P:\PSector\Clients\Police &amp; Fire\Fire SAB\Calcs\NI Scheme\Final versions\"/>
    </mc:Choice>
  </mc:AlternateContent>
  <xr:revisionPtr revIDLastSave="0" documentId="8_{AF03D806-72A1-4607-9535-299D8EFCCA6E}" xr6:coauthVersionLast="47" xr6:coauthVersionMax="47" xr10:uidLastSave="{00000000-0000-0000-0000-000000000000}"/>
  <bookViews>
    <workbookView xWindow="-110" yWindow="-110" windowWidth="19420" windowHeight="10420" xr2:uid="{17927A19-7492-44CB-986F-71CFB50D6DCB}"/>
  </bookViews>
  <sheets>
    <sheet name="Introduction" sheetId="6" r:id="rId1"/>
    <sheet name="Member 1" sheetId="1" r:id="rId2"/>
    <sheet name="Member 2" sheetId="2" r:id="rId3"/>
    <sheet name="Member 3" sheetId="3" r:id="rId4"/>
    <sheet name="Member 4" sheetId="4" r:id="rId5"/>
    <sheet name="Member 5" sheetId="5" r:id="rId6"/>
  </sheets>
  <externalReferences>
    <externalReference r:id="rId7"/>
  </externalReferences>
  <definedNames>
    <definedName name="Employer">'[1]Report outputs'!$C$4</definedName>
    <definedName name="FPS2015_indexation">Introduction!$C$34</definedName>
    <definedName name="Fund">'[1]Report outputs'!$C$2</definedName>
    <definedName name="Member1">'Member 1'!$A$1</definedName>
    <definedName name="Member2">'Member 2'!$A$1</definedName>
    <definedName name="Member3">'Member 3'!$A$1</definedName>
    <definedName name="Member4">'Member 4'!$A$1</definedName>
    <definedName name="Member5">'Member 5'!$A$1</definedName>
    <definedName name="Salary_increase">Introduction!$C$33</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9" i="3" l="1"/>
  <c r="AA30" i="3"/>
  <c r="AA31" i="3"/>
  <c r="AA32" i="3"/>
  <c r="AA33" i="3"/>
  <c r="AA28" i="3"/>
  <c r="V38" i="5" l="1"/>
  <c r="V7" i="5"/>
  <c r="AD74" i="4"/>
  <c r="AD73" i="4"/>
  <c r="AD72" i="4"/>
  <c r="AD71" i="4"/>
  <c r="AD70" i="4"/>
  <c r="AD69" i="4"/>
  <c r="AA74" i="4"/>
  <c r="AA73" i="4"/>
  <c r="AA72" i="4"/>
  <c r="AA71" i="4"/>
  <c r="AA70" i="4"/>
  <c r="AA69" i="4"/>
  <c r="N74" i="4"/>
  <c r="N73" i="4"/>
  <c r="N72" i="4"/>
  <c r="N71" i="4"/>
  <c r="N70" i="4"/>
  <c r="N69" i="4"/>
  <c r="K74" i="4"/>
  <c r="K73" i="4"/>
  <c r="K72" i="4"/>
  <c r="K71" i="4"/>
  <c r="K70" i="4"/>
  <c r="K69" i="4"/>
  <c r="AD33" i="4"/>
  <c r="AD32" i="4"/>
  <c r="AD31" i="4"/>
  <c r="AD30" i="4"/>
  <c r="AD29" i="4"/>
  <c r="AD28" i="4"/>
  <c r="AA33" i="4"/>
  <c r="AA32" i="4"/>
  <c r="AA31" i="4"/>
  <c r="AA30" i="4"/>
  <c r="AA29" i="4"/>
  <c r="AA28" i="4"/>
  <c r="N33" i="4"/>
  <c r="N32" i="4"/>
  <c r="N31" i="4"/>
  <c r="N30" i="4"/>
  <c r="N29" i="4"/>
  <c r="N28" i="4"/>
  <c r="K33" i="4"/>
  <c r="K32" i="4"/>
  <c r="K31" i="4"/>
  <c r="K30" i="4"/>
  <c r="K29" i="4"/>
  <c r="K28" i="4"/>
  <c r="Y48" i="4"/>
  <c r="Y7" i="4"/>
  <c r="AD74" i="3"/>
  <c r="AD73" i="3"/>
  <c r="AD72" i="3"/>
  <c r="AD71" i="3"/>
  <c r="AD70" i="3"/>
  <c r="AD69" i="3"/>
  <c r="AA74" i="3"/>
  <c r="AA73" i="3"/>
  <c r="AA72" i="3"/>
  <c r="AA71" i="3"/>
  <c r="AA70" i="3"/>
  <c r="AA69" i="3"/>
  <c r="N74" i="3"/>
  <c r="N73" i="3"/>
  <c r="N72" i="3"/>
  <c r="N71" i="3"/>
  <c r="N70" i="3"/>
  <c r="N69" i="3"/>
  <c r="K74" i="3"/>
  <c r="K73" i="3"/>
  <c r="K72" i="3"/>
  <c r="K71" i="3"/>
  <c r="K70" i="3"/>
  <c r="K69" i="3"/>
  <c r="Y48" i="3"/>
  <c r="Y7" i="3"/>
  <c r="V33" i="2"/>
  <c r="V7" i="2"/>
  <c r="V38" i="1"/>
  <c r="V7" i="1"/>
  <c r="S39" i="5" l="1"/>
  <c r="S40" i="5" s="1"/>
  <c r="S41" i="5" s="1"/>
  <c r="S42" i="5" s="1"/>
  <c r="S43" i="5" s="1"/>
  <c r="S44" i="5" s="1"/>
  <c r="S45" i="5" s="1"/>
  <c r="S46" i="5" s="1"/>
  <c r="S47" i="5" s="1"/>
  <c r="S48" i="5" s="1"/>
  <c r="S49" i="5" s="1"/>
  <c r="S50" i="5" s="1"/>
  <c r="S51" i="5" s="1"/>
  <c r="S52" i="5" s="1"/>
  <c r="S53" i="5" s="1"/>
  <c r="S54" i="5" s="1"/>
  <c r="D39" i="5"/>
  <c r="D40" i="5" s="1"/>
  <c r="D41" i="5" s="1"/>
  <c r="D42" i="5" s="1"/>
  <c r="D43" i="5" s="1"/>
  <c r="D44" i="5" s="1"/>
  <c r="D45" i="5" s="1"/>
  <c r="S8" i="5"/>
  <c r="S9" i="5" s="1"/>
  <c r="D8" i="5"/>
  <c r="D9" i="5" s="1"/>
  <c r="D10" i="5" s="1"/>
  <c r="D11" i="5" s="1"/>
  <c r="D12" i="5" s="1"/>
  <c r="D13" i="5" s="1"/>
  <c r="D14" i="5" s="1"/>
  <c r="G14" i="5" s="1"/>
  <c r="T49" i="4"/>
  <c r="Y49" i="4" s="1"/>
  <c r="D49" i="4"/>
  <c r="D50" i="4" s="1"/>
  <c r="D51" i="4" s="1"/>
  <c r="D52" i="4" s="1"/>
  <c r="D53" i="4" s="1"/>
  <c r="D54" i="4" s="1"/>
  <c r="D55" i="4" s="1"/>
  <c r="T8" i="4"/>
  <c r="T9" i="4" s="1"/>
  <c r="T10" i="4" s="1"/>
  <c r="T11" i="4" s="1"/>
  <c r="T12" i="4" s="1"/>
  <c r="T13" i="4" s="1"/>
  <c r="T14" i="4" s="1"/>
  <c r="T15" i="4" s="1"/>
  <c r="T16" i="4" s="1"/>
  <c r="T17" i="4" s="1"/>
  <c r="T18" i="4" s="1"/>
  <c r="T19" i="4" s="1"/>
  <c r="T20" i="4" s="1"/>
  <c r="T21" i="4" s="1"/>
  <c r="T22" i="4" s="1"/>
  <c r="T23" i="4" s="1"/>
  <c r="T24" i="4" s="1"/>
  <c r="T25" i="4" s="1"/>
  <c r="T26" i="4" s="1"/>
  <c r="T27" i="4" s="1"/>
  <c r="T28" i="4" s="1"/>
  <c r="T29" i="4" s="1"/>
  <c r="T30" i="4" s="1"/>
  <c r="T31" i="4" s="1"/>
  <c r="T32" i="4" s="1"/>
  <c r="T33" i="4" s="1"/>
  <c r="D8" i="4"/>
  <c r="D9" i="4" s="1"/>
  <c r="D10" i="4" s="1"/>
  <c r="D11" i="4" s="1"/>
  <c r="D12" i="4" s="1"/>
  <c r="D13" i="4" s="1"/>
  <c r="D14" i="4" s="1"/>
  <c r="I14" i="4" s="1"/>
  <c r="T49" i="3"/>
  <c r="T50" i="3" s="1"/>
  <c r="T51" i="3" s="1"/>
  <c r="T52" i="3" s="1"/>
  <c r="T53" i="3" s="1"/>
  <c r="T54" i="3" s="1"/>
  <c r="T55" i="3" s="1"/>
  <c r="T56" i="3" s="1"/>
  <c r="T57" i="3" s="1"/>
  <c r="T58" i="3" s="1"/>
  <c r="T59" i="3" s="1"/>
  <c r="T60" i="3" s="1"/>
  <c r="T61" i="3" s="1"/>
  <c r="T62" i="3" s="1"/>
  <c r="T63" i="3" s="1"/>
  <c r="T64" i="3" s="1"/>
  <c r="T65" i="3" s="1"/>
  <c r="T66" i="3" s="1"/>
  <c r="T67" i="3" s="1"/>
  <c r="T68" i="3" s="1"/>
  <c r="T69" i="3" s="1"/>
  <c r="T70" i="3" s="1"/>
  <c r="T71" i="3" s="1"/>
  <c r="T72" i="3" s="1"/>
  <c r="T73" i="3" s="1"/>
  <c r="T74" i="3" s="1"/>
  <c r="D49" i="3"/>
  <c r="D50" i="3" s="1"/>
  <c r="D51" i="3" s="1"/>
  <c r="D52" i="3" s="1"/>
  <c r="D53" i="3" s="1"/>
  <c r="D54" i="3" s="1"/>
  <c r="D55" i="3" s="1"/>
  <c r="I55" i="3" s="1"/>
  <c r="S34" i="2"/>
  <c r="V34" i="2" s="1"/>
  <c r="D34" i="2"/>
  <c r="D35" i="2" s="1"/>
  <c r="D36" i="2" s="1"/>
  <c r="D37" i="2" s="1"/>
  <c r="D38" i="2" s="1"/>
  <c r="D39" i="2" s="1"/>
  <c r="D40" i="2" s="1"/>
  <c r="T8" i="3"/>
  <c r="T9" i="3" s="1"/>
  <c r="D8" i="3"/>
  <c r="D9" i="3" s="1"/>
  <c r="D10" i="3" s="1"/>
  <c r="D11" i="3" s="1"/>
  <c r="D12" i="3" s="1"/>
  <c r="D13" i="3" s="1"/>
  <c r="D14" i="3" s="1"/>
  <c r="S8" i="2"/>
  <c r="D8" i="2"/>
  <c r="D9" i="2" s="1"/>
  <c r="D10" i="2" s="1"/>
  <c r="D11" i="2" s="1"/>
  <c r="D12" i="2" s="1"/>
  <c r="D13" i="2" s="1"/>
  <c r="D14" i="2" s="1"/>
  <c r="S8" i="1"/>
  <c r="S9" i="1" s="1"/>
  <c r="S10" i="1" s="1"/>
  <c r="S11" i="1" s="1"/>
  <c r="S12" i="1" s="1"/>
  <c r="S13" i="1" s="1"/>
  <c r="S14" i="1" s="1"/>
  <c r="S15" i="1" s="1"/>
  <c r="S16" i="1" s="1"/>
  <c r="S17" i="1" s="1"/>
  <c r="S18" i="1" s="1"/>
  <c r="S19" i="1" s="1"/>
  <c r="S20" i="1" s="1"/>
  <c r="S21" i="1" s="1"/>
  <c r="S22" i="1" s="1"/>
  <c r="S23" i="1" s="1"/>
  <c r="D8" i="1"/>
  <c r="D9" i="1" s="1"/>
  <c r="D10" i="1" s="1"/>
  <c r="D11" i="1" s="1"/>
  <c r="D12" i="1" s="1"/>
  <c r="D13" i="1" s="1"/>
  <c r="D14" i="1" s="1"/>
  <c r="U38" i="5"/>
  <c r="F38" i="5"/>
  <c r="U7" i="5"/>
  <c r="F7" i="5"/>
  <c r="V48" i="4"/>
  <c r="F48" i="4"/>
  <c r="V7" i="4"/>
  <c r="F7" i="4"/>
  <c r="V48" i="3"/>
  <c r="F48" i="3"/>
  <c r="V7" i="3"/>
  <c r="D15" i="2" l="1"/>
  <c r="D16" i="2" s="1"/>
  <c r="D17" i="2" s="1"/>
  <c r="D18" i="2" s="1"/>
  <c r="G14" i="2"/>
  <c r="G15" i="2" s="1"/>
  <c r="G16" i="2" s="1"/>
  <c r="G17" i="2" s="1"/>
  <c r="G18" i="2" s="1"/>
  <c r="S9" i="2"/>
  <c r="S10" i="2" s="1"/>
  <c r="S11" i="2" s="1"/>
  <c r="S12" i="2" s="1"/>
  <c r="S13" i="2" s="1"/>
  <c r="S14" i="2" s="1"/>
  <c r="S15" i="2" s="1"/>
  <c r="S16" i="2" s="1"/>
  <c r="S17" i="2" s="1"/>
  <c r="S18" i="2" s="1"/>
  <c r="V8" i="2"/>
  <c r="V9" i="2" s="1"/>
  <c r="V10" i="2" s="1"/>
  <c r="V11" i="2" s="1"/>
  <c r="V12" i="2" s="1"/>
  <c r="V13" i="2" s="1"/>
  <c r="V14" i="2" s="1"/>
  <c r="V15" i="2" s="1"/>
  <c r="V16" i="2" s="1"/>
  <c r="V17" i="2" s="1"/>
  <c r="V18" i="2" s="1"/>
  <c r="D41" i="2"/>
  <c r="D42" i="2" s="1"/>
  <c r="D43" i="2" s="1"/>
  <c r="D44" i="2" s="1"/>
  <c r="G40" i="2"/>
  <c r="D46" i="5"/>
  <c r="D47" i="5" s="1"/>
  <c r="D48" i="5" s="1"/>
  <c r="D49" i="5" s="1"/>
  <c r="D50" i="5" s="1"/>
  <c r="D51" i="5" s="1"/>
  <c r="D52" i="5" s="1"/>
  <c r="D53" i="5" s="1"/>
  <c r="D54" i="5" s="1"/>
  <c r="G45" i="5"/>
  <c r="G46" i="5" s="1"/>
  <c r="G47" i="5" s="1"/>
  <c r="G48" i="5" s="1"/>
  <c r="G49" i="5" s="1"/>
  <c r="G50" i="5" s="1"/>
  <c r="G51" i="5" s="1"/>
  <c r="G52" i="5" s="1"/>
  <c r="G53" i="5" s="1"/>
  <c r="G54" i="5" s="1"/>
  <c r="V39" i="5"/>
  <c r="V40" i="5" s="1"/>
  <c r="V41" i="5" s="1"/>
  <c r="V42" i="5" s="1"/>
  <c r="V43" i="5" s="1"/>
  <c r="V44" i="5" s="1"/>
  <c r="V45" i="5" s="1"/>
  <c r="V46" i="5" s="1"/>
  <c r="V47" i="5" s="1"/>
  <c r="V48" i="5" s="1"/>
  <c r="V49" i="5" s="1"/>
  <c r="V50" i="5" s="1"/>
  <c r="V51" i="5" s="1"/>
  <c r="V52" i="5" s="1"/>
  <c r="V53" i="5" s="1"/>
  <c r="V54" i="5" s="1"/>
  <c r="V8" i="5"/>
  <c r="V9" i="5" s="1"/>
  <c r="D56" i="4"/>
  <c r="D57" i="4" s="1"/>
  <c r="D58" i="4" s="1"/>
  <c r="D59" i="4" s="1"/>
  <c r="D60" i="4" s="1"/>
  <c r="D61" i="4" s="1"/>
  <c r="D62" i="4" s="1"/>
  <c r="D63" i="4" s="1"/>
  <c r="D64" i="4" s="1"/>
  <c r="D65" i="4" s="1"/>
  <c r="D66" i="4" s="1"/>
  <c r="D67" i="4" s="1"/>
  <c r="D68" i="4" s="1"/>
  <c r="D69" i="4" s="1"/>
  <c r="D70" i="4" s="1"/>
  <c r="D71" i="4" s="1"/>
  <c r="D72" i="4" s="1"/>
  <c r="D73" i="4" s="1"/>
  <c r="D74" i="4" s="1"/>
  <c r="F74" i="4" s="1"/>
  <c r="H74" i="4" s="1"/>
  <c r="J74" i="4" s="1"/>
  <c r="I55" i="4"/>
  <c r="I56" i="4" s="1"/>
  <c r="I57" i="4" s="1"/>
  <c r="I58" i="4" s="1"/>
  <c r="I59" i="4" s="1"/>
  <c r="I60" i="4" s="1"/>
  <c r="I61" i="4" s="1"/>
  <c r="I62" i="4" s="1"/>
  <c r="I63" i="4" s="1"/>
  <c r="I64" i="4" s="1"/>
  <c r="I65" i="4" s="1"/>
  <c r="I66" i="4" s="1"/>
  <c r="I67" i="4" s="1"/>
  <c r="I68" i="4" s="1"/>
  <c r="I69" i="4" s="1"/>
  <c r="I70" i="4" s="1"/>
  <c r="I71" i="4" s="1"/>
  <c r="I72" i="4" s="1"/>
  <c r="I73" i="4" s="1"/>
  <c r="I74" i="4" s="1"/>
  <c r="Y8" i="4"/>
  <c r="Y9" i="4" s="1"/>
  <c r="Y10" i="4" s="1"/>
  <c r="Y11" i="4" s="1"/>
  <c r="Y12" i="4" s="1"/>
  <c r="Y13" i="4" s="1"/>
  <c r="Y14" i="4" s="1"/>
  <c r="Y15" i="4" s="1"/>
  <c r="Y16" i="4" s="1"/>
  <c r="Y17" i="4" s="1"/>
  <c r="Y18" i="4" s="1"/>
  <c r="Y19" i="4" s="1"/>
  <c r="Y20" i="4" s="1"/>
  <c r="Y21" i="4" s="1"/>
  <c r="Y22" i="4" s="1"/>
  <c r="Y23" i="4" s="1"/>
  <c r="Y24" i="4" s="1"/>
  <c r="Y25" i="4" s="1"/>
  <c r="Y26" i="4" s="1"/>
  <c r="Y27" i="4" s="1"/>
  <c r="Y28" i="4" s="1"/>
  <c r="Y29" i="4" s="1"/>
  <c r="Y30" i="4" s="1"/>
  <c r="Y31" i="4" s="1"/>
  <c r="Y32" i="4" s="1"/>
  <c r="Y33" i="4" s="1"/>
  <c r="D15" i="3"/>
  <c r="D16" i="3" s="1"/>
  <c r="D17" i="3" s="1"/>
  <c r="D18" i="3" s="1"/>
  <c r="D19" i="3" s="1"/>
  <c r="D20" i="3" s="1"/>
  <c r="D21" i="3" s="1"/>
  <c r="D22" i="3" s="1"/>
  <c r="D23" i="3" s="1"/>
  <c r="D24" i="3" s="1"/>
  <c r="D25" i="3" s="1"/>
  <c r="D26" i="3" s="1"/>
  <c r="D27" i="3" s="1"/>
  <c r="D28" i="3" s="1"/>
  <c r="D29" i="3" s="1"/>
  <c r="D30" i="3" s="1"/>
  <c r="D31" i="3" s="1"/>
  <c r="D32" i="3" s="1"/>
  <c r="D33" i="3" s="1"/>
  <c r="I14" i="3"/>
  <c r="I15" i="3" s="1"/>
  <c r="I16" i="3" s="1"/>
  <c r="I17" i="3" s="1"/>
  <c r="I18" i="3" s="1"/>
  <c r="I19" i="3" s="1"/>
  <c r="I20" i="3" s="1"/>
  <c r="I21" i="3" s="1"/>
  <c r="I22" i="3" s="1"/>
  <c r="I23" i="3" s="1"/>
  <c r="I24" i="3" s="1"/>
  <c r="I25" i="3" s="1"/>
  <c r="I26" i="3" s="1"/>
  <c r="I27" i="3" s="1"/>
  <c r="I28" i="3" s="1"/>
  <c r="I29" i="3" s="1"/>
  <c r="I30" i="3" s="1"/>
  <c r="I31" i="3" s="1"/>
  <c r="I32" i="3" s="1"/>
  <c r="I33" i="3" s="1"/>
  <c r="Y49" i="3"/>
  <c r="Y50" i="3" s="1"/>
  <c r="Y51" i="3" s="1"/>
  <c r="Y52" i="3" s="1"/>
  <c r="Y53" i="3" s="1"/>
  <c r="Y54" i="3" s="1"/>
  <c r="Y55" i="3" s="1"/>
  <c r="Y56" i="3" s="1"/>
  <c r="Y57" i="3" s="1"/>
  <c r="Y58" i="3" s="1"/>
  <c r="Y59" i="3" s="1"/>
  <c r="Y60" i="3" s="1"/>
  <c r="Y61" i="3" s="1"/>
  <c r="Y62" i="3" s="1"/>
  <c r="Y63" i="3" s="1"/>
  <c r="Y64" i="3" s="1"/>
  <c r="Y65" i="3" s="1"/>
  <c r="Y66" i="3" s="1"/>
  <c r="Y67" i="3" s="1"/>
  <c r="Y68" i="3" s="1"/>
  <c r="Y69" i="3" s="1"/>
  <c r="Y70" i="3" s="1"/>
  <c r="Y71" i="3" s="1"/>
  <c r="Y72" i="3" s="1"/>
  <c r="Y73" i="3" s="1"/>
  <c r="Y74" i="3" s="1"/>
  <c r="Y8" i="3"/>
  <c r="Y9" i="3" s="1"/>
  <c r="Y10" i="3" s="1"/>
  <c r="V8" i="1"/>
  <c r="V9" i="1" s="1"/>
  <c r="V10" i="1" s="1"/>
  <c r="V11" i="1" s="1"/>
  <c r="V12" i="1" s="1"/>
  <c r="V13" i="1" s="1"/>
  <c r="V14" i="1" s="1"/>
  <c r="V15" i="1" s="1"/>
  <c r="V16" i="1" s="1"/>
  <c r="V17" i="1" s="1"/>
  <c r="V18" i="1" s="1"/>
  <c r="V19" i="1" s="1"/>
  <c r="V20" i="1" s="1"/>
  <c r="V21" i="1" s="1"/>
  <c r="V22" i="1" s="1"/>
  <c r="V23" i="1" s="1"/>
  <c r="D15" i="1"/>
  <c r="D16" i="1" s="1"/>
  <c r="D17" i="1" s="1"/>
  <c r="D18" i="1" s="1"/>
  <c r="D19" i="1" s="1"/>
  <c r="D20" i="1" s="1"/>
  <c r="D21" i="1" s="1"/>
  <c r="D22" i="1" s="1"/>
  <c r="D23" i="1" s="1"/>
  <c r="G14" i="1"/>
  <c r="D15" i="5"/>
  <c r="D16" i="5" s="1"/>
  <c r="D17" i="5" s="1"/>
  <c r="D18" i="5" s="1"/>
  <c r="D19" i="5" s="1"/>
  <c r="D20" i="5" s="1"/>
  <c r="D21" i="5" s="1"/>
  <c r="D22" i="5" s="1"/>
  <c r="D23" i="5" s="1"/>
  <c r="S10" i="5"/>
  <c r="S11" i="5" s="1"/>
  <c r="S12" i="5" s="1"/>
  <c r="S13" i="5" s="1"/>
  <c r="S14" i="5" s="1"/>
  <c r="S15" i="5" s="1"/>
  <c r="S16" i="5" s="1"/>
  <c r="S17" i="5" s="1"/>
  <c r="S18" i="5" s="1"/>
  <c r="S19" i="5" s="1"/>
  <c r="S20" i="5" s="1"/>
  <c r="S21" i="5" s="1"/>
  <c r="S22" i="5" s="1"/>
  <c r="S23" i="5" s="1"/>
  <c r="T50" i="4"/>
  <c r="T51" i="4" s="1"/>
  <c r="T52" i="4" s="1"/>
  <c r="T53" i="4" s="1"/>
  <c r="T54" i="4" s="1"/>
  <c r="T55" i="4" s="1"/>
  <c r="T56" i="4" s="1"/>
  <c r="T57" i="4" s="1"/>
  <c r="T58" i="4" s="1"/>
  <c r="T59" i="4" s="1"/>
  <c r="T60" i="4" s="1"/>
  <c r="T61" i="4" s="1"/>
  <c r="T62" i="4" s="1"/>
  <c r="T63" i="4" s="1"/>
  <c r="T64" i="4" s="1"/>
  <c r="T65" i="4" s="1"/>
  <c r="T66" i="4" s="1"/>
  <c r="T67" i="4" s="1"/>
  <c r="T68" i="4" s="1"/>
  <c r="T69" i="4" s="1"/>
  <c r="T70" i="4" s="1"/>
  <c r="T71" i="4" s="1"/>
  <c r="T72" i="4" s="1"/>
  <c r="T73" i="4" s="1"/>
  <c r="T74" i="4" s="1"/>
  <c r="D15" i="4"/>
  <c r="D16" i="4" s="1"/>
  <c r="D17" i="4" s="1"/>
  <c r="D18" i="4" s="1"/>
  <c r="D19" i="4" s="1"/>
  <c r="D20" i="4" s="1"/>
  <c r="D21" i="4" s="1"/>
  <c r="D22" i="4" s="1"/>
  <c r="D23" i="4" s="1"/>
  <c r="D24" i="4" s="1"/>
  <c r="D25" i="4" s="1"/>
  <c r="D26" i="4" s="1"/>
  <c r="D27" i="4" s="1"/>
  <c r="D28" i="4" s="1"/>
  <c r="D29" i="4" s="1"/>
  <c r="D30" i="4" s="1"/>
  <c r="D31" i="4" s="1"/>
  <c r="D32" i="4" s="1"/>
  <c r="D33" i="4" s="1"/>
  <c r="F33" i="4" s="1"/>
  <c r="H33" i="4" s="1"/>
  <c r="J33" i="4" s="1"/>
  <c r="D56" i="3"/>
  <c r="D57" i="3" s="1"/>
  <c r="D58" i="3" s="1"/>
  <c r="D59" i="3" s="1"/>
  <c r="D60" i="3" s="1"/>
  <c r="D61" i="3" s="1"/>
  <c r="D62" i="3" s="1"/>
  <c r="D63" i="3" s="1"/>
  <c r="D64" i="3" s="1"/>
  <c r="D65" i="3" s="1"/>
  <c r="D66" i="3" s="1"/>
  <c r="D67" i="3" s="1"/>
  <c r="D68" i="3" s="1"/>
  <c r="D69" i="3" s="1"/>
  <c r="D70" i="3" s="1"/>
  <c r="D71" i="3" s="1"/>
  <c r="D72" i="3" s="1"/>
  <c r="D73" i="3" s="1"/>
  <c r="D74" i="3" s="1"/>
  <c r="S35" i="2"/>
  <c r="S36" i="2" s="1"/>
  <c r="S37" i="2" s="1"/>
  <c r="S38" i="2" s="1"/>
  <c r="S39" i="2" s="1"/>
  <c r="S40" i="2" s="1"/>
  <c r="S41" i="2" s="1"/>
  <c r="S42" i="2" s="1"/>
  <c r="V33" i="4"/>
  <c r="X33" i="4" s="1"/>
  <c r="Z33" i="4" s="1"/>
  <c r="F39" i="5"/>
  <c r="F9" i="5"/>
  <c r="F49" i="3"/>
  <c r="V49" i="4"/>
  <c r="F10" i="4"/>
  <c r="F8" i="4"/>
  <c r="F11" i="4"/>
  <c r="F9" i="4"/>
  <c r="F14" i="4"/>
  <c r="F13" i="4"/>
  <c r="F12" i="4"/>
  <c r="V49" i="3"/>
  <c r="T10" i="3"/>
  <c r="V9" i="3"/>
  <c r="V8" i="3"/>
  <c r="U9" i="5"/>
  <c r="U8" i="5"/>
  <c r="M54" i="5" l="1"/>
  <c r="J54" i="5"/>
  <c r="Y54" i="5"/>
  <c r="AB54" i="5"/>
  <c r="G41" i="2"/>
  <c r="G42" i="2" s="1"/>
  <c r="G43" i="2" s="1"/>
  <c r="G44" i="2" s="1"/>
  <c r="S43" i="2"/>
  <c r="S44" i="2" s="1"/>
  <c r="V35" i="2"/>
  <c r="V36" i="2" s="1"/>
  <c r="V37" i="2" s="1"/>
  <c r="V38" i="2" s="1"/>
  <c r="V39" i="2" s="1"/>
  <c r="V40" i="2" s="1"/>
  <c r="V41" i="2" s="1"/>
  <c r="V42" i="2" s="1"/>
  <c r="V43" i="2" s="1"/>
  <c r="G15" i="5"/>
  <c r="G16" i="5" s="1"/>
  <c r="G17" i="5" s="1"/>
  <c r="G18" i="5" s="1"/>
  <c r="G19" i="5" s="1"/>
  <c r="G20" i="5" s="1"/>
  <c r="G21" i="5" s="1"/>
  <c r="G22" i="5" s="1"/>
  <c r="G23" i="5" s="1"/>
  <c r="V10" i="5"/>
  <c r="V11" i="5" s="1"/>
  <c r="V12" i="5" s="1"/>
  <c r="V13" i="5" s="1"/>
  <c r="V14" i="5" s="1"/>
  <c r="V15" i="5" s="1"/>
  <c r="V16" i="5" s="1"/>
  <c r="V17" i="5" s="1"/>
  <c r="V18" i="5" s="1"/>
  <c r="V19" i="5" s="1"/>
  <c r="V20" i="5" s="1"/>
  <c r="V21" i="5" s="1"/>
  <c r="V22" i="5" s="1"/>
  <c r="V23" i="5" s="1"/>
  <c r="I15" i="4"/>
  <c r="I16" i="4" s="1"/>
  <c r="I17" i="4" s="1"/>
  <c r="I18" i="4" s="1"/>
  <c r="I19" i="4" s="1"/>
  <c r="I20" i="4" s="1"/>
  <c r="I21" i="4" s="1"/>
  <c r="I22" i="4" s="1"/>
  <c r="I23" i="4" s="1"/>
  <c r="I24" i="4" s="1"/>
  <c r="I25" i="4" s="1"/>
  <c r="I26" i="4" s="1"/>
  <c r="I27" i="4" s="1"/>
  <c r="I28" i="4" s="1"/>
  <c r="I29" i="4" s="1"/>
  <c r="I30" i="4" s="1"/>
  <c r="I31" i="4" s="1"/>
  <c r="I32" i="4" s="1"/>
  <c r="I33" i="4" s="1"/>
  <c r="Y50" i="4"/>
  <c r="Y51" i="4" s="1"/>
  <c r="Y52" i="4" s="1"/>
  <c r="Y53" i="4" s="1"/>
  <c r="Y54" i="4" s="1"/>
  <c r="Y55" i="4" s="1"/>
  <c r="Y56" i="4" s="1"/>
  <c r="Y57" i="4" s="1"/>
  <c r="Y58" i="4" s="1"/>
  <c r="Y59" i="4" s="1"/>
  <c r="Y60" i="4" s="1"/>
  <c r="Y61" i="4" s="1"/>
  <c r="Y62" i="4" s="1"/>
  <c r="Y63" i="4" s="1"/>
  <c r="Y64" i="4" s="1"/>
  <c r="Y65" i="4" s="1"/>
  <c r="Y66" i="4" s="1"/>
  <c r="Y67" i="4" s="1"/>
  <c r="Y68" i="4" s="1"/>
  <c r="Y69" i="4" s="1"/>
  <c r="Y70" i="4" s="1"/>
  <c r="Y71" i="4" s="1"/>
  <c r="Y72" i="4" s="1"/>
  <c r="Y73" i="4" s="1"/>
  <c r="Y74" i="4" s="1"/>
  <c r="I56" i="3"/>
  <c r="I57" i="3" s="1"/>
  <c r="I58" i="3" s="1"/>
  <c r="I59" i="3" s="1"/>
  <c r="I60" i="3" s="1"/>
  <c r="I61" i="3" s="1"/>
  <c r="I62" i="3" s="1"/>
  <c r="I63" i="3" s="1"/>
  <c r="I64" i="3" s="1"/>
  <c r="I65" i="3" s="1"/>
  <c r="I66" i="3" s="1"/>
  <c r="I67" i="3" s="1"/>
  <c r="I68" i="3" s="1"/>
  <c r="I69" i="3" s="1"/>
  <c r="I70" i="3" s="1"/>
  <c r="I71" i="3" s="1"/>
  <c r="I72" i="3" s="1"/>
  <c r="I73" i="3" s="1"/>
  <c r="I74" i="3" s="1"/>
  <c r="N28" i="3"/>
  <c r="K28" i="3"/>
  <c r="J18" i="2"/>
  <c r="M18" i="2"/>
  <c r="G15" i="1"/>
  <c r="G16" i="1" s="1"/>
  <c r="G17" i="1" s="1"/>
  <c r="G18" i="1" s="1"/>
  <c r="G19" i="1" s="1"/>
  <c r="G20" i="1" s="1"/>
  <c r="G21" i="1" s="1"/>
  <c r="G22" i="1" s="1"/>
  <c r="G23" i="1" s="1"/>
  <c r="J23" i="1" s="1"/>
  <c r="Y23" i="1"/>
  <c r="AB23" i="1"/>
  <c r="U12" i="5"/>
  <c r="U20" i="5"/>
  <c r="U15" i="5"/>
  <c r="U19" i="5"/>
  <c r="U23" i="5"/>
  <c r="AA23" i="5" s="1"/>
  <c r="U18" i="5"/>
  <c r="U14" i="5"/>
  <c r="U13" i="5"/>
  <c r="U11" i="5"/>
  <c r="U22" i="5"/>
  <c r="U21" i="5"/>
  <c r="U16" i="5"/>
  <c r="U10" i="5"/>
  <c r="U17" i="5"/>
  <c r="F21" i="4"/>
  <c r="F19" i="4"/>
  <c r="F16" i="4"/>
  <c r="F15" i="4"/>
  <c r="F18" i="4"/>
  <c r="F17" i="4"/>
  <c r="V50" i="4"/>
  <c r="F31" i="4"/>
  <c r="H31" i="4" s="1"/>
  <c r="J31" i="4" s="1"/>
  <c r="F29" i="4"/>
  <c r="H29" i="4" s="1"/>
  <c r="J29" i="4" s="1"/>
  <c r="F25" i="4"/>
  <c r="F24" i="4"/>
  <c r="F22" i="4"/>
  <c r="M33" i="4"/>
  <c r="F26" i="4"/>
  <c r="F20" i="4"/>
  <c r="F30" i="4"/>
  <c r="H30" i="4" s="1"/>
  <c r="J30" i="4" s="1"/>
  <c r="F27" i="4"/>
  <c r="F28" i="4"/>
  <c r="H28" i="4" s="1"/>
  <c r="M28" i="4" s="1"/>
  <c r="F23" i="4"/>
  <c r="F32" i="4"/>
  <c r="H32" i="4" s="1"/>
  <c r="M32" i="4" s="1"/>
  <c r="F54" i="4"/>
  <c r="V19" i="4"/>
  <c r="V30" i="4"/>
  <c r="X30" i="4" s="1"/>
  <c r="Z30" i="4" s="1"/>
  <c r="V20" i="4"/>
  <c r="V14" i="4"/>
  <c r="V11" i="4"/>
  <c r="V21" i="4"/>
  <c r="AC33" i="4"/>
  <c r="V25" i="4"/>
  <c r="V18" i="4"/>
  <c r="V17" i="4"/>
  <c r="V16" i="4"/>
  <c r="V23" i="4"/>
  <c r="V10" i="4"/>
  <c r="V9" i="4"/>
  <c r="V8" i="4"/>
  <c r="V15" i="4"/>
  <c r="V13" i="4"/>
  <c r="V24" i="4"/>
  <c r="V27" i="4"/>
  <c r="F59" i="4"/>
  <c r="F61" i="4"/>
  <c r="F57" i="4"/>
  <c r="F65" i="4"/>
  <c r="F51" i="4"/>
  <c r="F56" i="4"/>
  <c r="F60" i="4"/>
  <c r="F66" i="4"/>
  <c r="F63" i="4"/>
  <c r="V22" i="4"/>
  <c r="V28" i="4"/>
  <c r="X28" i="4" s="1"/>
  <c r="AC28" i="4" s="1"/>
  <c r="V29" i="4"/>
  <c r="X29" i="4" s="1"/>
  <c r="Z29" i="4" s="1"/>
  <c r="F49" i="4"/>
  <c r="F64" i="4"/>
  <c r="F52" i="4"/>
  <c r="V12" i="4"/>
  <c r="F68" i="4"/>
  <c r="M74" i="4"/>
  <c r="F50" i="4"/>
  <c r="F72" i="4"/>
  <c r="H72" i="4" s="1"/>
  <c r="M72" i="4" s="1"/>
  <c r="F73" i="4"/>
  <c r="H73" i="4" s="1"/>
  <c r="J73" i="4" s="1"/>
  <c r="F67" i="4"/>
  <c r="F53" i="4"/>
  <c r="F62" i="4"/>
  <c r="V26" i="4"/>
  <c r="F58" i="4"/>
  <c r="V32" i="4"/>
  <c r="X32" i="4" s="1"/>
  <c r="AC32" i="4" s="1"/>
  <c r="F69" i="4"/>
  <c r="H69" i="4" s="1"/>
  <c r="M69" i="4" s="1"/>
  <c r="V31" i="4"/>
  <c r="X31" i="4" s="1"/>
  <c r="AC31" i="4" s="1"/>
  <c r="F70" i="4"/>
  <c r="H70" i="4" s="1"/>
  <c r="J70" i="4" s="1"/>
  <c r="F55" i="4"/>
  <c r="F71" i="4"/>
  <c r="H71" i="4" s="1"/>
  <c r="M71" i="4" s="1"/>
  <c r="U42" i="5"/>
  <c r="U45" i="5"/>
  <c r="U41" i="5"/>
  <c r="U47" i="5"/>
  <c r="U52" i="5"/>
  <c r="U46" i="5"/>
  <c r="U49" i="5"/>
  <c r="F8" i="5"/>
  <c r="U50" i="5"/>
  <c r="U48" i="5"/>
  <c r="U40" i="5"/>
  <c r="U39" i="5"/>
  <c r="U43" i="5"/>
  <c r="U54" i="5"/>
  <c r="X54" i="5" s="1"/>
  <c r="U51" i="5"/>
  <c r="U44" i="5"/>
  <c r="U53" i="5"/>
  <c r="V51" i="4"/>
  <c r="F50" i="3"/>
  <c r="V50" i="3"/>
  <c r="V10" i="3"/>
  <c r="T11" i="3"/>
  <c r="Y11" i="3" s="1"/>
  <c r="F40" i="5"/>
  <c r="X23" i="5" l="1"/>
  <c r="Z23" i="5" s="1"/>
  <c r="Y23" i="5"/>
  <c r="AB23" i="5"/>
  <c r="M23" i="5"/>
  <c r="J23" i="5"/>
  <c r="V44" i="2"/>
  <c r="M23" i="1"/>
  <c r="J32" i="4"/>
  <c r="N29" i="3"/>
  <c r="K29" i="3"/>
  <c r="M30" i="4"/>
  <c r="AC30" i="4"/>
  <c r="J72" i="4"/>
  <c r="M29" i="4"/>
  <c r="M31" i="4"/>
  <c r="J28" i="4"/>
  <c r="J71" i="4"/>
  <c r="Z32" i="4"/>
  <c r="Z28" i="4"/>
  <c r="L70" i="4"/>
  <c r="AA54" i="5"/>
  <c r="Z31" i="4"/>
  <c r="AC29" i="4"/>
  <c r="M73" i="4"/>
  <c r="J69" i="4"/>
  <c r="M70" i="4"/>
  <c r="F10" i="5"/>
  <c r="V52" i="4"/>
  <c r="V51" i="3"/>
  <c r="F51" i="3"/>
  <c r="T12" i="3"/>
  <c r="Y12" i="3" s="1"/>
  <c r="V11" i="3"/>
  <c r="F41" i="5"/>
  <c r="F11" i="5"/>
  <c r="K30" i="3" l="1"/>
  <c r="N30" i="3"/>
  <c r="L28" i="4"/>
  <c r="O28" i="4"/>
  <c r="AC23" i="5"/>
  <c r="L29" i="4"/>
  <c r="AC54" i="5"/>
  <c r="Z54" i="5"/>
  <c r="O29" i="4"/>
  <c r="AE28" i="4"/>
  <c r="O70" i="4"/>
  <c r="AB28" i="4"/>
  <c r="L69" i="4"/>
  <c r="O69" i="4"/>
  <c r="AB29" i="4"/>
  <c r="AE29" i="4"/>
  <c r="O30" i="4"/>
  <c r="L30" i="4"/>
  <c r="V53" i="4"/>
  <c r="V52" i="3"/>
  <c r="F52" i="3"/>
  <c r="T13" i="3"/>
  <c r="Y13" i="3" s="1"/>
  <c r="V12" i="3"/>
  <c r="F42" i="5"/>
  <c r="F12" i="5"/>
  <c r="L71" i="4"/>
  <c r="O71" i="4"/>
  <c r="K31" i="3" l="1"/>
  <c r="N31" i="3"/>
  <c r="AE30" i="4"/>
  <c r="AB30" i="4"/>
  <c r="V54" i="4"/>
  <c r="L31" i="4"/>
  <c r="O31" i="4"/>
  <c r="F53" i="3"/>
  <c r="V53" i="3"/>
  <c r="T14" i="3"/>
  <c r="Y14" i="3" s="1"/>
  <c r="V13" i="3"/>
  <c r="F13" i="5"/>
  <c r="F43" i="5"/>
  <c r="O72" i="4"/>
  <c r="L72" i="4"/>
  <c r="K32" i="3" l="1"/>
  <c r="N32" i="3"/>
  <c r="O32" i="4"/>
  <c r="L32" i="4"/>
  <c r="AE31" i="4"/>
  <c r="AB31" i="4"/>
  <c r="O33" i="4"/>
  <c r="L33" i="4"/>
  <c r="V55" i="4"/>
  <c r="V54" i="3"/>
  <c r="F54" i="3"/>
  <c r="V14" i="3"/>
  <c r="T15" i="3"/>
  <c r="Y15" i="3" s="1"/>
  <c r="F44" i="5"/>
  <c r="F14" i="5"/>
  <c r="L73" i="4"/>
  <c r="O73" i="4"/>
  <c r="O74" i="4"/>
  <c r="L74" i="4"/>
  <c r="K33" i="3" l="1"/>
  <c r="N33" i="3"/>
  <c r="AE32" i="4"/>
  <c r="AB32" i="4"/>
  <c r="AE33" i="4"/>
  <c r="AB33" i="4"/>
  <c r="V56" i="4"/>
  <c r="F55" i="3"/>
  <c r="V55" i="3"/>
  <c r="T16" i="3"/>
  <c r="Y16" i="3" s="1"/>
  <c r="V15" i="3"/>
  <c r="F15" i="5"/>
  <c r="F45" i="5"/>
  <c r="V57" i="4" l="1"/>
  <c r="V56" i="3"/>
  <c r="F56" i="3"/>
  <c r="T17" i="3"/>
  <c r="Y17" i="3" s="1"/>
  <c r="V16" i="3"/>
  <c r="F16" i="5"/>
  <c r="F46" i="5"/>
  <c r="V58" i="4" l="1"/>
  <c r="F57" i="3"/>
  <c r="V57" i="3"/>
  <c r="T18" i="3"/>
  <c r="Y18" i="3" s="1"/>
  <c r="V17" i="3"/>
  <c r="F47" i="5"/>
  <c r="F17" i="5"/>
  <c r="V59" i="4" l="1"/>
  <c r="V58" i="3"/>
  <c r="F58" i="3"/>
  <c r="V18" i="3"/>
  <c r="T19" i="3"/>
  <c r="Y19" i="3" s="1"/>
  <c r="F48" i="5"/>
  <c r="F18" i="5"/>
  <c r="V60" i="4" l="1"/>
  <c r="F59" i="3"/>
  <c r="V59" i="3"/>
  <c r="T20" i="3"/>
  <c r="Y20" i="3" s="1"/>
  <c r="V19" i="3"/>
  <c r="F19" i="5"/>
  <c r="F49" i="5"/>
  <c r="V61" i="4" l="1"/>
  <c r="V60" i="3"/>
  <c r="F60" i="3"/>
  <c r="V20" i="3"/>
  <c r="T21" i="3"/>
  <c r="Y21" i="3" s="1"/>
  <c r="F50" i="5"/>
  <c r="F20" i="5"/>
  <c r="V62" i="4" l="1"/>
  <c r="F61" i="3"/>
  <c r="V61" i="3"/>
  <c r="T22" i="3"/>
  <c r="Y22" i="3" s="1"/>
  <c r="V21" i="3"/>
  <c r="F21" i="5"/>
  <c r="F51" i="5"/>
  <c r="V63" i="4" l="1"/>
  <c r="V62" i="3"/>
  <c r="F62" i="3"/>
  <c r="V22" i="3"/>
  <c r="T23" i="3"/>
  <c r="Y23" i="3" s="1"/>
  <c r="F52" i="5"/>
  <c r="F22" i="5"/>
  <c r="V64" i="4" l="1"/>
  <c r="F63" i="3"/>
  <c r="V63" i="3"/>
  <c r="V23" i="3"/>
  <c r="T24" i="3"/>
  <c r="Y24" i="3" s="1"/>
  <c r="F23" i="5"/>
  <c r="F53" i="5"/>
  <c r="V65" i="4" l="1"/>
  <c r="V64" i="3"/>
  <c r="F64" i="3"/>
  <c r="T25" i="3"/>
  <c r="Y25" i="3" s="1"/>
  <c r="V24" i="3"/>
  <c r="F54" i="5"/>
  <c r="L23" i="5"/>
  <c r="I23" i="5"/>
  <c r="V66" i="4" l="1"/>
  <c r="F65" i="3"/>
  <c r="V65" i="3"/>
  <c r="T26" i="3"/>
  <c r="Y26" i="3" s="1"/>
  <c r="V25" i="3"/>
  <c r="N23" i="5"/>
  <c r="K23" i="5"/>
  <c r="I54" i="5"/>
  <c r="L54" i="5"/>
  <c r="V67" i="4" l="1"/>
  <c r="V66" i="3"/>
  <c r="F66" i="3"/>
  <c r="V26" i="3"/>
  <c r="T27" i="3"/>
  <c r="Y27" i="3" s="1"/>
  <c r="K54" i="5"/>
  <c r="N54" i="5"/>
  <c r="V68" i="4" l="1"/>
  <c r="F67" i="3"/>
  <c r="V67" i="3"/>
  <c r="T28" i="3"/>
  <c r="Y28" i="3" s="1"/>
  <c r="V27" i="3"/>
  <c r="AD28" i="3" l="1"/>
  <c r="V69" i="4"/>
  <c r="X69" i="4" s="1"/>
  <c r="V68" i="3"/>
  <c r="F68" i="3"/>
  <c r="T29" i="3"/>
  <c r="Y29" i="3" s="1"/>
  <c r="V28" i="3"/>
  <c r="X28" i="3" s="1"/>
  <c r="AD29" i="3" l="1"/>
  <c r="AC69" i="4"/>
  <c r="Z69" i="4"/>
  <c r="V70" i="4"/>
  <c r="X70" i="4" s="1"/>
  <c r="F69" i="3"/>
  <c r="H69" i="3" s="1"/>
  <c r="V69" i="3"/>
  <c r="X69" i="3" s="1"/>
  <c r="AC28" i="3"/>
  <c r="Z28" i="3"/>
  <c r="T30" i="3"/>
  <c r="Y30" i="3" s="1"/>
  <c r="V29" i="3"/>
  <c r="X29" i="3" s="1"/>
  <c r="AD30" i="3" l="1"/>
  <c r="AB69" i="4"/>
  <c r="V71" i="4"/>
  <c r="X71" i="4" s="1"/>
  <c r="AE69" i="4"/>
  <c r="AC70" i="4"/>
  <c r="AE70" i="4" s="1"/>
  <c r="Z70" i="4"/>
  <c r="Z69" i="3"/>
  <c r="AC69" i="3"/>
  <c r="V70" i="3"/>
  <c r="X70" i="3" s="1"/>
  <c r="M69" i="3"/>
  <c r="J69" i="3"/>
  <c r="F70" i="3"/>
  <c r="H70" i="3" s="1"/>
  <c r="AC29" i="3"/>
  <c r="Z29" i="3"/>
  <c r="T31" i="3"/>
  <c r="Y31" i="3" s="1"/>
  <c r="V30" i="3"/>
  <c r="X30" i="3" s="1"/>
  <c r="AE28" i="3"/>
  <c r="AB28" i="3"/>
  <c r="AD31" i="3" l="1"/>
  <c r="AB70" i="4"/>
  <c r="Z71" i="4"/>
  <c r="AC71" i="4"/>
  <c r="V72" i="4"/>
  <c r="X72" i="4" s="1"/>
  <c r="O69" i="3"/>
  <c r="L69" i="3"/>
  <c r="F71" i="3"/>
  <c r="H71" i="3" s="1"/>
  <c r="AC70" i="3"/>
  <c r="Z70" i="3"/>
  <c r="M70" i="3"/>
  <c r="J70" i="3"/>
  <c r="V71" i="3"/>
  <c r="X71" i="3" s="1"/>
  <c r="AB69" i="3"/>
  <c r="AE69" i="3"/>
  <c r="AC30" i="3"/>
  <c r="Z30" i="3"/>
  <c r="T32" i="3"/>
  <c r="Y32" i="3" s="1"/>
  <c r="V31" i="3"/>
  <c r="X31" i="3" s="1"/>
  <c r="AE29" i="3"/>
  <c r="AB29" i="3"/>
  <c r="AD32" i="3" l="1"/>
  <c r="V74" i="4"/>
  <c r="X74" i="4" s="1"/>
  <c r="V73" i="4"/>
  <c r="X73" i="4" s="1"/>
  <c r="AB71" i="4"/>
  <c r="AE71" i="4"/>
  <c r="AC72" i="4"/>
  <c r="Z72" i="4"/>
  <c r="F72" i="3"/>
  <c r="H72" i="3" s="1"/>
  <c r="AC71" i="3"/>
  <c r="Z71" i="3"/>
  <c r="AB70" i="3"/>
  <c r="AE70" i="3"/>
  <c r="V72" i="3"/>
  <c r="X72" i="3" s="1"/>
  <c r="O70" i="3"/>
  <c r="L70" i="3"/>
  <c r="M71" i="3"/>
  <c r="J71" i="3"/>
  <c r="Z31" i="3"/>
  <c r="AC31" i="3"/>
  <c r="T33" i="3"/>
  <c r="V33" i="3" s="1"/>
  <c r="X33" i="3" s="1"/>
  <c r="V32" i="3"/>
  <c r="X32" i="3" s="1"/>
  <c r="AE30" i="3"/>
  <c r="AB30" i="3"/>
  <c r="Y33" i="3" l="1"/>
  <c r="AD33" i="3" s="1"/>
  <c r="Z73" i="4"/>
  <c r="AC73" i="4"/>
  <c r="AE72" i="4"/>
  <c r="AB72" i="4"/>
  <c r="AC74" i="4"/>
  <c r="Z74" i="4"/>
  <c r="V74" i="3"/>
  <c r="X74" i="3" s="1"/>
  <c r="V73" i="3"/>
  <c r="X73" i="3" s="1"/>
  <c r="AC72" i="3"/>
  <c r="Z72" i="3"/>
  <c r="L71" i="3"/>
  <c r="O71" i="3"/>
  <c r="AB71" i="3"/>
  <c r="AE71" i="3"/>
  <c r="J72" i="3"/>
  <c r="M72" i="3"/>
  <c r="F74" i="3"/>
  <c r="H74" i="3" s="1"/>
  <c r="F73" i="3"/>
  <c r="H73" i="3" s="1"/>
  <c r="AC32" i="3"/>
  <c r="Z32" i="3"/>
  <c r="AC33" i="3"/>
  <c r="Z33" i="3"/>
  <c r="AB31" i="3"/>
  <c r="AE31" i="3"/>
  <c r="AE73" i="4" l="1"/>
  <c r="AB73" i="4"/>
  <c r="AE74" i="4"/>
  <c r="AB74" i="4"/>
  <c r="M73" i="3"/>
  <c r="J73" i="3"/>
  <c r="AC73" i="3"/>
  <c r="Z73" i="3"/>
  <c r="M74" i="3"/>
  <c r="J74" i="3"/>
  <c r="AC74" i="3"/>
  <c r="Z74" i="3"/>
  <c r="AB72" i="3"/>
  <c r="AE72" i="3"/>
  <c r="O72" i="3"/>
  <c r="L72" i="3"/>
  <c r="AE33" i="3"/>
  <c r="AB33" i="3"/>
  <c r="AE32" i="3"/>
  <c r="AB32" i="3"/>
  <c r="AE73" i="3" l="1"/>
  <c r="AB73" i="3"/>
  <c r="AE74" i="3"/>
  <c r="AB74" i="3"/>
  <c r="L73" i="3"/>
  <c r="O73" i="3"/>
  <c r="L74" i="3"/>
  <c r="O74" i="3"/>
  <c r="F8" i="3" l="1"/>
  <c r="F7" i="3"/>
  <c r="F33" i="3"/>
  <c r="H33" i="3" s="1"/>
  <c r="U33" i="2"/>
  <c r="Y18" i="2" l="1"/>
  <c r="AB18" i="2"/>
  <c r="F39" i="2"/>
  <c r="U38" i="2"/>
  <c r="U39" i="2"/>
  <c r="U40" i="2"/>
  <c r="U41" i="2"/>
  <c r="U34" i="2"/>
  <c r="U42" i="2"/>
  <c r="U37" i="2"/>
  <c r="U35" i="2"/>
  <c r="U43" i="2"/>
  <c r="U36" i="2"/>
  <c r="U44" i="2"/>
  <c r="M33" i="3"/>
  <c r="J33" i="3"/>
  <c r="F29" i="3"/>
  <c r="H29" i="3" s="1"/>
  <c r="F20" i="3"/>
  <c r="F12" i="3"/>
  <c r="F28" i="3"/>
  <c r="H28" i="3" s="1"/>
  <c r="F19" i="3"/>
  <c r="F11" i="3"/>
  <c r="F25" i="3"/>
  <c r="F16" i="3"/>
  <c r="F27" i="3"/>
  <c r="F10" i="3"/>
  <c r="F9" i="3"/>
  <c r="F32" i="3"/>
  <c r="H32" i="3" s="1"/>
  <c r="F24" i="3"/>
  <c r="F15" i="3"/>
  <c r="F23" i="3"/>
  <c r="F26" i="3"/>
  <c r="F31" i="3"/>
  <c r="H31" i="3" s="1"/>
  <c r="F22" i="3"/>
  <c r="F14" i="3"/>
  <c r="F18" i="3"/>
  <c r="F17" i="3"/>
  <c r="F30" i="3"/>
  <c r="H30" i="3" s="1"/>
  <c r="F21" i="3"/>
  <c r="F13" i="3"/>
  <c r="L39" i="2" l="1"/>
  <c r="N39" i="2" s="1"/>
  <c r="I39" i="2"/>
  <c r="K39" i="2" s="1"/>
  <c r="F40" i="2"/>
  <c r="AA40" i="2"/>
  <c r="X40" i="2"/>
  <c r="AA39" i="2"/>
  <c r="X39" i="2"/>
  <c r="X42" i="2"/>
  <c r="AA42" i="2"/>
  <c r="AA43" i="2"/>
  <c r="X43" i="2"/>
  <c r="AA41" i="2"/>
  <c r="X41" i="2"/>
  <c r="AA44" i="2"/>
  <c r="X44" i="2"/>
  <c r="J31" i="3"/>
  <c r="M31" i="3"/>
  <c r="M29" i="3"/>
  <c r="J29" i="3"/>
  <c r="J32" i="3"/>
  <c r="M32" i="3"/>
  <c r="M28" i="3"/>
  <c r="J28" i="3"/>
  <c r="M30" i="3"/>
  <c r="J30" i="3"/>
  <c r="U7" i="2"/>
  <c r="U8" i="2"/>
  <c r="U9" i="2"/>
  <c r="U10" i="2"/>
  <c r="U11" i="2"/>
  <c r="U12" i="2"/>
  <c r="U13" i="2"/>
  <c r="AA13" i="2" s="1"/>
  <c r="AC13" i="2" s="1"/>
  <c r="U18" i="2"/>
  <c r="AA18" i="2" s="1"/>
  <c r="U17" i="2"/>
  <c r="AA17" i="2" s="1"/>
  <c r="AC17" i="2" s="1"/>
  <c r="U16" i="2"/>
  <c r="AA16" i="2" s="1"/>
  <c r="AC16" i="2" s="1"/>
  <c r="U15" i="2"/>
  <c r="AA15" i="2" s="1"/>
  <c r="AC15" i="2" s="1"/>
  <c r="U14" i="2"/>
  <c r="AA14" i="2" s="1"/>
  <c r="AC14" i="2" s="1"/>
  <c r="U38" i="1"/>
  <c r="S39" i="1"/>
  <c r="V39" i="1" s="1"/>
  <c r="U23" i="1"/>
  <c r="X23" i="1" s="1"/>
  <c r="U22" i="1"/>
  <c r="X22" i="1" s="1"/>
  <c r="Z22" i="1" s="1"/>
  <c r="U21" i="1"/>
  <c r="X21" i="1" s="1"/>
  <c r="Z21" i="1" s="1"/>
  <c r="U20" i="1"/>
  <c r="X20" i="1" s="1"/>
  <c r="U19" i="1"/>
  <c r="U18" i="1"/>
  <c r="X18" i="1" s="1"/>
  <c r="Z18" i="1" s="1"/>
  <c r="U17" i="1"/>
  <c r="U16" i="1"/>
  <c r="U15" i="1"/>
  <c r="U14" i="1"/>
  <c r="U13" i="1"/>
  <c r="U12" i="1"/>
  <c r="U11" i="1"/>
  <c r="U10" i="1"/>
  <c r="U9" i="1"/>
  <c r="U8" i="1"/>
  <c r="U7" i="1"/>
  <c r="F8" i="1"/>
  <c r="F7" i="1"/>
  <c r="S40" i="1" l="1"/>
  <c r="S41" i="1" s="1"/>
  <c r="S42" i="1" s="1"/>
  <c r="S43" i="1" s="1"/>
  <c r="S44" i="1" s="1"/>
  <c r="S45" i="1" s="1"/>
  <c r="S46" i="1" s="1"/>
  <c r="S47" i="1" s="1"/>
  <c r="S48" i="1" s="1"/>
  <c r="S49" i="1" s="1"/>
  <c r="S50" i="1" s="1"/>
  <c r="S51" i="1" s="1"/>
  <c r="S52" i="1" s="1"/>
  <c r="S53" i="1" s="1"/>
  <c r="S54" i="1" s="1"/>
  <c r="AA23" i="1"/>
  <c r="U39" i="1"/>
  <c r="X18" i="2"/>
  <c r="X16" i="2"/>
  <c r="Z16" i="2" s="1"/>
  <c r="X17" i="2"/>
  <c r="Z17" i="2" s="1"/>
  <c r="L40" i="2"/>
  <c r="I40" i="2"/>
  <c r="Z39" i="2"/>
  <c r="AC39" i="2"/>
  <c r="F41" i="2"/>
  <c r="O28" i="3"/>
  <c r="L28" i="3"/>
  <c r="X13" i="2"/>
  <c r="Z13" i="2" s="1"/>
  <c r="X14" i="2"/>
  <c r="Z14" i="2" s="1"/>
  <c r="X15" i="2"/>
  <c r="Z15" i="2" s="1"/>
  <c r="F13" i="2"/>
  <c r="AA18" i="1"/>
  <c r="AC18" i="1" s="1"/>
  <c r="AA20" i="1"/>
  <c r="AC20" i="1" s="1"/>
  <c r="Z20" i="1"/>
  <c r="X19" i="1"/>
  <c r="Z19" i="1" s="1"/>
  <c r="AA21" i="1"/>
  <c r="AC21" i="1" s="1"/>
  <c r="AA22" i="1"/>
  <c r="AC22" i="1" s="1"/>
  <c r="V40" i="1" l="1"/>
  <c r="V41" i="1" s="1"/>
  <c r="V42" i="1" s="1"/>
  <c r="V43" i="1" s="1"/>
  <c r="V44" i="1" s="1"/>
  <c r="V45" i="1" s="1"/>
  <c r="V46" i="1" s="1"/>
  <c r="V47" i="1" s="1"/>
  <c r="V48" i="1" s="1"/>
  <c r="V49" i="1" s="1"/>
  <c r="V50" i="1" s="1"/>
  <c r="V51" i="1" s="1"/>
  <c r="V52" i="1" s="1"/>
  <c r="V53" i="1" s="1"/>
  <c r="V54" i="1" s="1"/>
  <c r="U50" i="1"/>
  <c r="X50" i="1" s="1"/>
  <c r="AA50" i="1" s="1"/>
  <c r="AC50" i="1" s="1"/>
  <c r="U42" i="1"/>
  <c r="U47" i="1"/>
  <c r="U53" i="1"/>
  <c r="X53" i="1" s="1"/>
  <c r="AA53" i="1" s="1"/>
  <c r="AC53" i="1" s="1"/>
  <c r="U52" i="1"/>
  <c r="X52" i="1" s="1"/>
  <c r="AA52" i="1" s="1"/>
  <c r="AC52" i="1" s="1"/>
  <c r="U45" i="1"/>
  <c r="U46" i="1"/>
  <c r="U44" i="1"/>
  <c r="U41" i="1"/>
  <c r="U49" i="1"/>
  <c r="X49" i="1" s="1"/>
  <c r="AA49" i="1" s="1"/>
  <c r="AC49" i="1" s="1"/>
  <c r="U51" i="1"/>
  <c r="X51" i="1" s="1"/>
  <c r="AA51" i="1" s="1"/>
  <c r="AC51" i="1" s="1"/>
  <c r="U48" i="1"/>
  <c r="U43" i="1"/>
  <c r="U40" i="1"/>
  <c r="U54" i="1"/>
  <c r="AA54" i="1" s="1"/>
  <c r="Z53" i="1"/>
  <c r="Z49" i="1"/>
  <c r="F42" i="2"/>
  <c r="L41" i="2"/>
  <c r="I41" i="2"/>
  <c r="AC40" i="2"/>
  <c r="Z40" i="2"/>
  <c r="K40" i="2"/>
  <c r="N40" i="2"/>
  <c r="O29" i="3"/>
  <c r="L29" i="3"/>
  <c r="L13" i="2"/>
  <c r="N13" i="2" s="1"/>
  <c r="I13" i="2"/>
  <c r="K13" i="2" s="1"/>
  <c r="F14" i="2"/>
  <c r="AC18" i="2"/>
  <c r="Z18" i="2"/>
  <c r="Z23" i="1"/>
  <c r="AC23" i="1"/>
  <c r="AA19" i="1"/>
  <c r="AC19" i="1" s="1"/>
  <c r="Z52" i="1" l="1"/>
  <c r="Y54" i="1"/>
  <c r="AB54" i="1"/>
  <c r="AC54" i="1" s="1"/>
  <c r="Z51" i="1"/>
  <c r="Z50" i="1"/>
  <c r="X54" i="1"/>
  <c r="AC41" i="2"/>
  <c r="Z41" i="2"/>
  <c r="N41" i="2"/>
  <c r="K41" i="2"/>
  <c r="I42" i="2"/>
  <c r="L42" i="2"/>
  <c r="F43" i="2"/>
  <c r="O30" i="3"/>
  <c r="L30" i="3"/>
  <c r="L14" i="2"/>
  <c r="N14" i="2" s="1"/>
  <c r="I14" i="2"/>
  <c r="K14" i="2" s="1"/>
  <c r="F15" i="2"/>
  <c r="Y44" i="2" l="1"/>
  <c r="AB44" i="2"/>
  <c r="J44" i="2"/>
  <c r="M44" i="2"/>
  <c r="Z54" i="1"/>
  <c r="F44" i="2"/>
  <c r="L43" i="2"/>
  <c r="I43" i="2"/>
  <c r="AC42" i="2"/>
  <c r="Z42" i="2"/>
  <c r="N42" i="2"/>
  <c r="K42" i="2"/>
  <c r="O31" i="3"/>
  <c r="L31" i="3"/>
  <c r="L15" i="2"/>
  <c r="N15" i="2" s="1"/>
  <c r="I15" i="2"/>
  <c r="K15" i="2" s="1"/>
  <c r="F16" i="2"/>
  <c r="N43" i="2" l="1"/>
  <c r="K43" i="2"/>
  <c r="AC43" i="2"/>
  <c r="Z43" i="2"/>
  <c r="L44" i="2"/>
  <c r="I44" i="2"/>
  <c r="O32" i="3"/>
  <c r="L32" i="3"/>
  <c r="O33" i="3"/>
  <c r="L33" i="3"/>
  <c r="L16" i="2"/>
  <c r="N16" i="2" s="1"/>
  <c r="I16" i="2"/>
  <c r="K16" i="2" s="1"/>
  <c r="F17" i="2"/>
  <c r="AC44" i="2" l="1"/>
  <c r="Z44" i="2"/>
  <c r="N44" i="2"/>
  <c r="K44" i="2"/>
  <c r="L17" i="2"/>
  <c r="N17" i="2" s="1"/>
  <c r="I17" i="2"/>
  <c r="K17" i="2" s="1"/>
  <c r="F18" i="2"/>
  <c r="L18" i="2" l="1"/>
  <c r="I18" i="2"/>
  <c r="D39" i="1"/>
  <c r="D40" i="1" s="1"/>
  <c r="D41" i="1" s="1"/>
  <c r="D42" i="1" s="1"/>
  <c r="D43" i="1" s="1"/>
  <c r="D44" i="1" s="1"/>
  <c r="F9" i="1"/>
  <c r="D45" i="1" l="1"/>
  <c r="G45" i="1" s="1"/>
  <c r="F44" i="1"/>
  <c r="N18" i="2"/>
  <c r="K18" i="2"/>
  <c r="F10" i="1"/>
  <c r="D46" i="1" l="1"/>
  <c r="G46" i="1" s="1"/>
  <c r="F45" i="1"/>
  <c r="F11" i="1"/>
  <c r="F46" i="1" l="1"/>
  <c r="D47" i="1"/>
  <c r="G47" i="1" s="1"/>
  <c r="F12" i="1"/>
  <c r="F47" i="1" l="1"/>
  <c r="D48" i="1"/>
  <c r="G48" i="1" s="1"/>
  <c r="F13" i="1"/>
  <c r="D49" i="1" l="1"/>
  <c r="G49" i="1" s="1"/>
  <c r="F48" i="1"/>
  <c r="F14" i="1"/>
  <c r="D50" i="1" l="1"/>
  <c r="G50" i="1" s="1"/>
  <c r="F49" i="1"/>
  <c r="F15" i="1"/>
  <c r="I49" i="1" l="1"/>
  <c r="K49" i="1" s="1"/>
  <c r="F50" i="1"/>
  <c r="D51" i="1"/>
  <c r="G51" i="1" s="1"/>
  <c r="F16" i="1"/>
  <c r="D52" i="1" l="1"/>
  <c r="G52" i="1" s="1"/>
  <c r="F51" i="1"/>
  <c r="I50" i="1"/>
  <c r="K50" i="1" s="1"/>
  <c r="L49" i="1"/>
  <c r="N49" i="1" s="1"/>
  <c r="F17" i="1"/>
  <c r="L50" i="1" l="1"/>
  <c r="N50" i="1" s="1"/>
  <c r="I51" i="1"/>
  <c r="K51" i="1" s="1"/>
  <c r="D53" i="1"/>
  <c r="G53" i="1" s="1"/>
  <c r="F52" i="1"/>
  <c r="F18" i="1"/>
  <c r="L51" i="1" l="1"/>
  <c r="N51" i="1" s="1"/>
  <c r="F53" i="1"/>
  <c r="D54" i="1"/>
  <c r="I52" i="1"/>
  <c r="K52" i="1" s="1"/>
  <c r="I18" i="1"/>
  <c r="K18" i="1" s="1"/>
  <c r="F19" i="1"/>
  <c r="G54" i="1" l="1"/>
  <c r="L52" i="1"/>
  <c r="N52" i="1" s="1"/>
  <c r="F54" i="1"/>
  <c r="I53" i="1"/>
  <c r="K53" i="1" s="1"/>
  <c r="I19" i="1"/>
  <c r="K19" i="1" s="1"/>
  <c r="F20" i="1"/>
  <c r="L18" i="1"/>
  <c r="N18" i="1" s="1"/>
  <c r="M54" i="1" l="1"/>
  <c r="J54" i="1"/>
  <c r="L19" i="1"/>
  <c r="N19" i="1" s="1"/>
  <c r="I54" i="1"/>
  <c r="L54" i="1"/>
  <c r="L53" i="1"/>
  <c r="N53" i="1" s="1"/>
  <c r="F21" i="1"/>
  <c r="I20" i="1"/>
  <c r="K20" i="1" s="1"/>
  <c r="N54" i="1" l="1"/>
  <c r="K54" i="1"/>
  <c r="L20" i="1"/>
  <c r="N20" i="1" s="1"/>
  <c r="I21" i="1"/>
  <c r="K21" i="1" s="1"/>
  <c r="F22" i="1"/>
  <c r="I22" i="1" l="1"/>
  <c r="K22" i="1" s="1"/>
  <c r="F23" i="1"/>
  <c r="L21" i="1"/>
  <c r="N21" i="1" s="1"/>
  <c r="L22" i="1" l="1"/>
  <c r="N22" i="1" s="1"/>
  <c r="L23" i="1"/>
  <c r="I23" i="1"/>
  <c r="N23" i="1" l="1"/>
  <c r="K23" i="1"/>
</calcChain>
</file>

<file path=xl/sharedStrings.xml><?xml version="1.0" encoding="utf-8"?>
<sst xmlns="http://schemas.openxmlformats.org/spreadsheetml/2006/main" count="708" uniqueCount="112">
  <si>
    <t>Salary increases</t>
  </si>
  <si>
    <t>FPS 2015 indexation</t>
  </si>
  <si>
    <t>Year beginning</t>
  </si>
  <si>
    <t>Total max cash lump sum</t>
  </si>
  <si>
    <t>Total pension (post-commutation)</t>
  </si>
  <si>
    <t>(1)</t>
  </si>
  <si>
    <t>(2)</t>
  </si>
  <si>
    <t>(3)</t>
  </si>
  <si>
    <t>(4)</t>
  </si>
  <si>
    <t>(5)</t>
  </si>
  <si>
    <t>(6)</t>
  </si>
  <si>
    <t>(7)</t>
  </si>
  <si>
    <t>(8)</t>
  </si>
  <si>
    <t>(9)</t>
  </si>
  <si>
    <t>(10)</t>
  </si>
  <si>
    <t>(11)</t>
  </si>
  <si>
    <t>Legacy benefits - remains at Firefighter level</t>
  </si>
  <si>
    <t>Reformed benefits - remains at Firefighter level</t>
  </si>
  <si>
    <t>Position</t>
  </si>
  <si>
    <t>Date of promotion</t>
  </si>
  <si>
    <t>Age at promotion</t>
  </si>
  <si>
    <t>Increase applied</t>
  </si>
  <si>
    <t xml:space="preserve"> Crew manager (development) </t>
  </si>
  <si>
    <t xml:space="preserve"> Crew manager (competent) </t>
  </si>
  <si>
    <t xml:space="preserve"> Watch manager (development) </t>
  </si>
  <si>
    <t xml:space="preserve"> Watch manager (competent A) </t>
  </si>
  <si>
    <t xml:space="preserve"> Watch manager (competent B) </t>
  </si>
  <si>
    <t>Legacy benefits - includes above salary progression</t>
  </si>
  <si>
    <t>Reformed benefits - includes above salary progression</t>
  </si>
  <si>
    <t>The benefit illustrations</t>
  </si>
  <si>
    <t>Introduction</t>
  </si>
  <si>
    <t>Member 1</t>
  </si>
  <si>
    <t>Member 2</t>
  </si>
  <si>
    <t>Member 3</t>
  </si>
  <si>
    <t>Member 4</t>
  </si>
  <si>
    <t>Member 5</t>
  </si>
  <si>
    <t>The relevant pension and cash lump sums in the benefit illustrations communication are samples at key retirement milestones taken from the calculations in this spreadsheet.</t>
  </si>
  <si>
    <t>Legacy benefits - progresses from firefighter to watch manager throughout their career</t>
  </si>
  <si>
    <t>Reformed benefits - progresses from firefighter to watch manager throughout their career</t>
  </si>
  <si>
    <t>Full-time equivalent salary at the beginning of the year increased by salary increases each year and promotional increases at dates specified above.</t>
  </si>
  <si>
    <t>= (5) / 4 x 12</t>
  </si>
  <si>
    <t>Pension = A/60 x B/C x (1) where:</t>
  </si>
  <si>
    <t>A = the sum of E + (F x 2) and must not exceed 40 years, where</t>
  </si>
  <si>
    <t>E = total pensionable service up to 20 years</t>
  </si>
  <si>
    <t>F = total pensionable service over 20 years</t>
  </si>
  <si>
    <t>Members are assumed to exchange the maximum pension for a cash lump sum</t>
  </si>
  <si>
    <t>At age 55 or with 30 years' pensionable service: (2) x 3 / 4</t>
  </si>
  <si>
    <t>= (5) x 3 / 4</t>
  </si>
  <si>
    <t>= (2) / 4 x (6)</t>
  </si>
  <si>
    <t>= (2) x (3)</t>
  </si>
  <si>
    <t>= (4) / 4 x 12</t>
  </si>
  <si>
    <t>= (8) + (9)</t>
  </si>
  <si>
    <t>= (4) x 3 / 4</t>
  </si>
  <si>
    <t>= (2) x 3 / 4</t>
  </si>
  <si>
    <t>Each benefit illustration shows four tables.</t>
  </si>
  <si>
    <t>The first two tables represent the legacy and reformed benefits if the member remains at Firefighter level. The member would make a choice between the benefits in these two tables.</t>
  </si>
  <si>
    <t>We can’t produce an illustration to match every member’s personal circumstances. You should therefore read the illustration that is closest to your circumstances – you don’t need to read every illustration if you don’t want to.</t>
  </si>
  <si>
    <t>All figures shown in bold are included in the McCloud/ Sargeant - Pensions Remedy benefit illustrations document</t>
  </si>
  <si>
    <t>Click on the link for the member that most closely reflects your circumstances:</t>
  </si>
  <si>
    <t>Salary progression</t>
  </si>
  <si>
    <t>This communication provides a range of benefit illustrations based on different scheme memberships, scenarios and salary profiles. The range of benefit illustrations should help explain the impact of the 2015 Remedy on members’ benefits. This communication does not constitute advice for members but is intended to provide information on how benefits are calculated under the 2015 Remedy.</t>
  </si>
  <si>
    <t>Throughout all the calculations, the member is assumed to exchange the maximum pension for a cash lump sum.</t>
  </si>
  <si>
    <t>Financial assumptions over the remedy period and up to key retirement milestones:</t>
  </si>
  <si>
    <t>The second two tables are similar to the first two except they illustrate how the benefits under the legacy and reformed options may differ if the member received regular promotional increases.</t>
  </si>
  <si>
    <t>Max cash lump sum (FPS 2015)</t>
  </si>
  <si>
    <t>FPS 2015 pension (post-commutation)</t>
  </si>
  <si>
    <t>Age at end of year</t>
  </si>
  <si>
    <t>FTE Salary at beginning of year</t>
  </si>
  <si>
    <t>Description of calculation</t>
  </si>
  <si>
    <t>Commutation factors as set by the Government Actuary's Department as at the date of publication of the Pensions Remedy benefit illustrations document.</t>
  </si>
  <si>
    <t>FPS 2015 pension</t>
  </si>
  <si>
    <t>Pension added to member's account over the year is pensionable salary / 64.8 while pension already earned is increased by FPS 2015 indexation.</t>
  </si>
  <si>
    <t>FPS 2007 pensionable service</t>
  </si>
  <si>
    <t>FPS 2007 commutation factors</t>
  </si>
  <si>
    <t>Max cash lump sum (FPS 2007)</t>
  </si>
  <si>
    <t>FPS 2007 pension (post-commutation)</t>
  </si>
  <si>
    <t>FPS 2007 – member achieved less than 30 years’ pensionable service before 1 April 2022</t>
  </si>
  <si>
    <t>FPS 2007 – member achieved 30 years’ pensionable service before 1 April 2022</t>
  </si>
  <si>
    <t>NFPS 2007 – full-time member</t>
  </si>
  <si>
    <t>NFPS 2007 – part-time/ retained member</t>
  </si>
  <si>
    <t>NFPS 2007 for special members (RDS modified)</t>
  </si>
  <si>
    <t>= (3) / 4 x 12</t>
  </si>
  <si>
    <t>= (3) x 3 / 4</t>
  </si>
  <si>
    <t>Double accrual guarantee FPS 2007 pension</t>
  </si>
  <si>
    <t>B = Pensionable service in the FPS 2007 scheme before transition to the FPS 2015 scheme</t>
  </si>
  <si>
    <t>C = Total pensionable service in the FPS 2007 and FPS 2015 schemes subject to a maximum of 30 years</t>
  </si>
  <si>
    <t>At age 50 or over but below age 55, with 25 or more but less than 30 years’ pensionable service maximum lump sum is 2.25 x FPS 2007 pension (highlighted in yellow)</t>
  </si>
  <si>
    <t>At age 50 or over but below age 55, with 25 or more but less than 30 years’ pensionable service (highlighted in yellow): (2) - (5) / (4)</t>
  </si>
  <si>
    <t>= (5) + (6)</t>
  </si>
  <si>
    <t>At age 55 or with 30 years' pensionable service, up to one quarter (25%) of FPS 2007 pension can be exchanged for a cash lump sum: (2) / 4 x (4)</t>
  </si>
  <si>
    <t xml:space="preserve">FPS 2015 pension </t>
  </si>
  <si>
    <t>FPS 2007 pension reduced</t>
  </si>
  <si>
    <t>Pension = Pensionable service in FPS 2007 /60 x (1)</t>
  </si>
  <si>
    <t>The 2007 early retirement factors as set by the Government Actuary's Departmentas at the date of publication</t>
  </si>
  <si>
    <t>NFPS 2007 pensionable service</t>
  </si>
  <si>
    <t>NFPS 2007 pension unreduced</t>
  </si>
  <si>
    <t>NFPS 2007 Early retirement factors</t>
  </si>
  <si>
    <t>NFPS 2007 pension reduced</t>
  </si>
  <si>
    <t>NFPS 2007 pension (post-commutation)</t>
  </si>
  <si>
    <t>Max cash lump sum (NFPS 2007)</t>
  </si>
  <si>
    <t>Pension = Pensionable service in NFPS 2007 /60 x (1)</t>
  </si>
  <si>
    <t>= (9) + (10)</t>
  </si>
  <si>
    <t>= (6) + (7)</t>
  </si>
  <si>
    <t>Pension added to member's account over the year is pensionable salary x part-time hours / 64.8 while pension already earned is increased by FPS 2015 indexation</t>
  </si>
  <si>
    <t>NFPS 2007 – part-time/ retained member - 30% hours</t>
  </si>
  <si>
    <t>Pension = Pensionable service in FPS 2007 /45 x (1)</t>
  </si>
  <si>
    <t>NFPS 2007 for special members (RDS modified) - 30% hours</t>
  </si>
  <si>
    <t>NFPS 2007 special pensionable service</t>
  </si>
  <si>
    <t>NFPS 2007 pension</t>
  </si>
  <si>
    <t>NFPS 2007 special scheme commutation factors</t>
  </si>
  <si>
    <t>This spreadsheet is to be used in conjunction with the McCloud/Sargeant - Pensions Remedy benefit illustrations document.</t>
  </si>
  <si>
    <t>At retirement, you will need to make a decision about whether to take your legacy or reformed benefits for the remedy period. This is often referred to as the ’deferred choice underpin’.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</si>
</sst>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0%"/>
    <numFmt numFmtId="166" formatCode="[$-F800]dddd\,\ mmmm\ dd\,\ yyyy"/>
    <numFmt numFmtId="167" formatCode="[$-809]d\ mmmm\ yyyy;@"/>
    <numFmt numFmtId="168" formatCode="_-* #,##0.0_-;\-* #,##0.0_-;_-* &quot;-&quot;??_-;_-@_-"/>
    <numFmt numFmtId="169" formatCode="_-* #,##0.000_-;\-* #,##0.000_-;_-* &quot;-&quot;??_-;_-@_-"/>
    <numFmt numFmtId="170" formatCode="d\-mmm\-yy"/>
  </numFmts>
  <fonts count="17">
    <font>
      <sz val="11"/>
      <color theme="1"/>
      <name val="Calibri"/>
      <family val="2"/>
      <scheme val="minor"/>
    </font>
    <font>
      <sz val="11"/>
      <color theme="1"/>
      <name val="Calibri"/>
      <family val="2"/>
      <scheme val="minor"/>
    </font>
    <font>
      <sz val="11"/>
      <color rgb="FFFF0000"/>
      <name val="Calibri"/>
      <family val="2"/>
      <scheme val="minor"/>
    </font>
    <font>
      <sz val="8"/>
      <color theme="1"/>
      <name val="Segoe UI"/>
      <family val="2"/>
    </font>
    <font>
      <sz val="8"/>
      <color rgb="FF41C0F0"/>
      <name val="Segoe UI"/>
      <family val="2"/>
    </font>
    <font>
      <sz val="8"/>
      <name val="Segoe UI"/>
      <family val="2"/>
    </font>
    <font>
      <sz val="9"/>
      <color theme="1"/>
      <name val="Segoe UI"/>
      <family val="2"/>
    </font>
    <font>
      <b/>
      <sz val="8"/>
      <color theme="1"/>
      <name val="Segoe UI"/>
      <family val="2"/>
    </font>
    <font>
      <sz val="9"/>
      <color rgb="FF000000"/>
      <name val="Segoe UI"/>
      <family val="2"/>
    </font>
    <font>
      <sz val="8"/>
      <name val="Calibri"/>
      <family val="2"/>
      <scheme val="minor"/>
    </font>
    <font>
      <u/>
      <sz val="11"/>
      <color theme="10"/>
      <name val="Calibri"/>
      <family val="2"/>
      <scheme val="minor"/>
    </font>
    <font>
      <b/>
      <sz val="20"/>
      <color rgb="FFFF0000"/>
      <name val="Calibri"/>
      <family val="2"/>
      <scheme val="minor"/>
    </font>
    <font>
      <b/>
      <sz val="11"/>
      <color theme="1"/>
      <name val="Calibri"/>
      <family val="2"/>
      <scheme val="minor"/>
    </font>
    <font>
      <b/>
      <sz val="14"/>
      <color theme="1"/>
      <name val="Segui UI"/>
    </font>
    <font>
      <sz val="8"/>
      <color theme="1"/>
      <name val="Segui UI"/>
    </font>
    <font>
      <u/>
      <sz val="8"/>
      <color theme="10"/>
      <name val="Segui UI"/>
    </font>
    <font>
      <b/>
      <sz val="8"/>
      <color rgb="FFFF0000"/>
      <name val="Segui UI"/>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
    <border>
      <left/>
      <right/>
      <top/>
      <bottom/>
      <diagonal/>
    </border>
    <border>
      <left/>
      <right/>
      <top style="medium">
        <color rgb="FFBFBFBF"/>
      </top>
      <bottom style="medium">
        <color rgb="FFBFBFBF"/>
      </bottom>
      <diagonal/>
    </border>
    <border>
      <left/>
      <right/>
      <top style="medium">
        <color rgb="FF1192D1"/>
      </top>
      <bottom/>
      <diagonal/>
    </border>
    <border>
      <left/>
      <right/>
      <top/>
      <bottom style="medium">
        <color rgb="FFBFBFBF"/>
      </bottom>
      <diagonal/>
    </border>
    <border>
      <left/>
      <right/>
      <top style="dashDot">
        <color auto="1"/>
      </top>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80">
    <xf numFmtId="0" fontId="0" fillId="0" borderId="0" xfId="0"/>
    <xf numFmtId="164" fontId="3" fillId="0" borderId="1" xfId="1" applyNumberFormat="1" applyFont="1" applyFill="1" applyBorder="1" applyAlignment="1">
      <alignment vertical="center" wrapText="1"/>
    </xf>
    <xf numFmtId="165" fontId="0" fillId="0" borderId="0" xfId="2" applyNumberFormat="1" applyFont="1"/>
    <xf numFmtId="164" fontId="3" fillId="0" borderId="0" xfId="1" applyNumberFormat="1" applyFont="1" applyFill="1" applyBorder="1" applyAlignment="1">
      <alignment vertical="center" wrapText="1"/>
    </xf>
    <xf numFmtId="166" fontId="4" fillId="0" borderId="2" xfId="0" applyNumberFormat="1" applyFont="1" applyBorder="1" applyAlignment="1">
      <alignment horizontal="left" vertical="center" wrapText="1"/>
    </xf>
    <xf numFmtId="166" fontId="4" fillId="0" borderId="2" xfId="0" applyNumberFormat="1" applyFont="1" applyBorder="1" applyAlignment="1">
      <alignment horizontal="center" vertical="center" wrapText="1"/>
    </xf>
    <xf numFmtId="166" fontId="4" fillId="0" borderId="0" xfId="0" applyNumberFormat="1" applyFont="1" applyAlignment="1">
      <alignment horizontal="left" vertical="center" wrapText="1"/>
    </xf>
    <xf numFmtId="166" fontId="4" fillId="0" borderId="0" xfId="0" applyNumberFormat="1" applyFont="1" applyAlignment="1">
      <alignment horizontal="center" vertical="center" wrapText="1"/>
    </xf>
    <xf numFmtId="0" fontId="5" fillId="0" borderId="0" xfId="0" quotePrefix="1" applyFont="1" applyAlignment="1">
      <alignment horizontal="center" vertical="center" wrapText="1"/>
    </xf>
    <xf numFmtId="167" fontId="6" fillId="0" borderId="1" xfId="1" applyNumberFormat="1"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164" fontId="7" fillId="0" borderId="1" xfId="1" applyNumberFormat="1" applyFont="1" applyFill="1" applyBorder="1" applyAlignment="1">
      <alignment horizontal="center" vertical="center" wrapText="1"/>
    </xf>
    <xf numFmtId="168" fontId="3" fillId="0" borderId="1" xfId="1" applyNumberFormat="1" applyFont="1" applyFill="1" applyBorder="1" applyAlignment="1">
      <alignment horizontal="center" vertical="center" wrapText="1"/>
    </xf>
    <xf numFmtId="169" fontId="3" fillId="0" borderId="1" xfId="1" applyNumberFormat="1" applyFont="1" applyFill="1" applyBorder="1" applyAlignment="1">
      <alignment horizontal="center" vertical="center" wrapText="1"/>
    </xf>
    <xf numFmtId="14" fontId="0" fillId="0" borderId="0" xfId="0" applyNumberFormat="1"/>
    <xf numFmtId="164" fontId="0" fillId="0" borderId="0" xfId="1" applyNumberFormat="1" applyFont="1"/>
    <xf numFmtId="168" fontId="3" fillId="0" borderId="1" xfId="1" applyNumberFormat="1" applyFont="1" applyFill="1" applyBorder="1" applyAlignment="1">
      <alignment vertical="center" wrapText="1"/>
    </xf>
    <xf numFmtId="169" fontId="3" fillId="0" borderId="1" xfId="1" applyNumberFormat="1" applyFont="1" applyFill="1" applyBorder="1" applyAlignment="1">
      <alignment vertical="center" wrapText="1"/>
    </xf>
    <xf numFmtId="0" fontId="2" fillId="0" borderId="0" xfId="0" applyFont="1"/>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8" fillId="0" borderId="1" xfId="0" applyFont="1" applyBorder="1" applyAlignment="1">
      <alignment vertical="center" wrapText="1"/>
    </xf>
    <xf numFmtId="15"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vertical="center" wrapText="1"/>
    </xf>
    <xf numFmtId="15"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Alignment="1">
      <alignment vertical="center" wrapText="1"/>
    </xf>
    <xf numFmtId="15" fontId="8" fillId="0" borderId="0" xfId="0" applyNumberFormat="1" applyFont="1" applyAlignment="1">
      <alignment horizontal="center" vertical="center" wrapText="1"/>
    </xf>
    <xf numFmtId="0" fontId="8" fillId="0" borderId="0" xfId="0" applyFont="1" applyAlignment="1">
      <alignment horizontal="center" vertical="center" wrapText="1"/>
    </xf>
    <xf numFmtId="10" fontId="8" fillId="0" borderId="0" xfId="0" applyNumberFormat="1" applyFont="1" applyAlignment="1">
      <alignment horizontal="center" vertical="center" wrapText="1"/>
    </xf>
    <xf numFmtId="0" fontId="8" fillId="0" borderId="1" xfId="0" applyFont="1" applyBorder="1" applyAlignment="1">
      <alignment vertical="center"/>
    </xf>
    <xf numFmtId="0" fontId="8" fillId="0" borderId="3" xfId="0" applyFont="1" applyBorder="1" applyAlignment="1">
      <alignment vertical="center"/>
    </xf>
    <xf numFmtId="164" fontId="7" fillId="0" borderId="1" xfId="1" applyNumberFormat="1" applyFont="1" applyFill="1" applyBorder="1" applyAlignment="1">
      <alignment vertical="center" wrapText="1"/>
    </xf>
    <xf numFmtId="167" fontId="6" fillId="0" borderId="0" xfId="1" applyNumberFormat="1" applyFont="1" applyFill="1" applyBorder="1" applyAlignment="1">
      <alignment horizontal="center" vertical="center" wrapText="1"/>
    </xf>
    <xf numFmtId="164" fontId="3" fillId="0" borderId="0" xfId="1" applyNumberFormat="1" applyFont="1" applyFill="1" applyBorder="1" applyAlignment="1">
      <alignment horizontal="center" vertical="center" wrapText="1"/>
    </xf>
    <xf numFmtId="169" fontId="3" fillId="0" borderId="0" xfId="1" applyNumberFormat="1" applyFont="1" applyFill="1" applyBorder="1" applyAlignment="1">
      <alignment vertical="center" wrapText="1"/>
    </xf>
    <xf numFmtId="168" fontId="3" fillId="0" borderId="0" xfId="1" applyNumberFormat="1" applyFont="1" applyFill="1" applyBorder="1" applyAlignment="1">
      <alignment horizontal="center" vertical="center" wrapText="1"/>
    </xf>
    <xf numFmtId="164" fontId="7" fillId="0" borderId="0" xfId="1" applyNumberFormat="1" applyFont="1" applyFill="1" applyBorder="1" applyAlignment="1">
      <alignment horizontal="center" vertical="center" wrapText="1"/>
    </xf>
    <xf numFmtId="164" fontId="7" fillId="2" borderId="1" xfId="1" applyNumberFormat="1" applyFon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165" fontId="8" fillId="0" borderId="1" xfId="0" applyNumberFormat="1" applyFont="1" applyBorder="1" applyAlignment="1">
      <alignment horizontal="center" vertical="center" wrapText="1"/>
    </xf>
    <xf numFmtId="165" fontId="8" fillId="0" borderId="3" xfId="0" applyNumberFormat="1" applyFont="1" applyBorder="1" applyAlignment="1">
      <alignment horizontal="center" vertical="center" wrapText="1"/>
    </xf>
    <xf numFmtId="0" fontId="10" fillId="0" borderId="0" xfId="3"/>
    <xf numFmtId="0" fontId="10" fillId="0" borderId="0" xfId="3" applyFill="1"/>
    <xf numFmtId="0" fontId="6" fillId="0" borderId="0" xfId="1" quotePrefix="1" applyNumberFormat="1" applyFont="1" applyFill="1" applyBorder="1" applyAlignment="1">
      <alignment horizontal="center" vertical="center" wrapText="1"/>
    </xf>
    <xf numFmtId="0" fontId="0" fillId="0" borderId="0" xfId="0" quotePrefix="1"/>
    <xf numFmtId="0" fontId="0" fillId="0" borderId="0" xfId="0" applyAlignment="1">
      <alignment horizontal="left" indent="1"/>
    </xf>
    <xf numFmtId="0" fontId="0" fillId="0" borderId="0" xfId="0" applyAlignment="1">
      <alignment horizontal="left" indent="2"/>
    </xf>
    <xf numFmtId="0" fontId="11" fillId="0" borderId="0" xfId="0" applyFont="1"/>
    <xf numFmtId="0" fontId="7" fillId="0" borderId="0" xfId="0" applyFont="1"/>
    <xf numFmtId="170" fontId="8" fillId="0" borderId="1" xfId="0" applyNumberFormat="1" applyFont="1" applyBorder="1" applyAlignment="1">
      <alignment horizontal="center" vertical="center" wrapText="1"/>
    </xf>
    <xf numFmtId="170" fontId="8" fillId="0" borderId="3" xfId="0" applyNumberFormat="1" applyFont="1" applyBorder="1" applyAlignment="1">
      <alignment horizontal="center" vertical="center" wrapText="1"/>
    </xf>
    <xf numFmtId="0" fontId="0" fillId="0" borderId="4" xfId="0" applyBorder="1"/>
    <xf numFmtId="14" fontId="0" fillId="0" borderId="4" xfId="0" applyNumberFormat="1" applyBorder="1"/>
    <xf numFmtId="164" fontId="0" fillId="0" borderId="4" xfId="1" applyNumberFormat="1" applyFont="1" applyBorder="1"/>
    <xf numFmtId="164" fontId="0" fillId="0" borderId="0" xfId="1" applyNumberFormat="1" applyFont="1" applyBorder="1"/>
    <xf numFmtId="0" fontId="8" fillId="0" borderId="0" xfId="0" applyFont="1" applyAlignment="1">
      <alignment vertical="center"/>
    </xf>
    <xf numFmtId="165" fontId="8" fillId="0" borderId="0" xfId="0" applyNumberFormat="1" applyFont="1" applyAlignment="1">
      <alignment horizontal="center" vertical="center" wrapText="1"/>
    </xf>
    <xf numFmtId="0" fontId="13" fillId="0" borderId="0" xfId="0" applyFont="1"/>
    <xf numFmtId="0" fontId="14" fillId="0" borderId="0" xfId="0" applyFont="1"/>
    <xf numFmtId="0" fontId="14" fillId="0" borderId="0" xfId="0" applyFont="1" applyAlignment="1">
      <alignment wrapText="1"/>
    </xf>
    <xf numFmtId="0" fontId="15" fillId="0" borderId="0" xfId="3" applyFont="1" applyFill="1"/>
    <xf numFmtId="0" fontId="15" fillId="0" borderId="0" xfId="3" applyFont="1"/>
    <xf numFmtId="0" fontId="16" fillId="0" borderId="0" xfId="0" applyFont="1"/>
    <xf numFmtId="0" fontId="14" fillId="0" borderId="0" xfId="0" applyFont="1" applyAlignment="1">
      <alignment horizontal="left" wrapText="1"/>
    </xf>
    <xf numFmtId="165" fontId="14" fillId="0" borderId="1" xfId="2" applyNumberFormat="1" applyFont="1" applyFill="1" applyBorder="1" applyAlignment="1">
      <alignment vertical="center" wrapText="1"/>
    </xf>
    <xf numFmtId="164" fontId="14" fillId="0" borderId="1" xfId="1" applyNumberFormat="1" applyFont="1" applyFill="1" applyBorder="1" applyAlignment="1">
      <alignment vertical="center"/>
    </xf>
    <xf numFmtId="0" fontId="12" fillId="0" borderId="0" xfId="0" applyFont="1"/>
    <xf numFmtId="0" fontId="0" fillId="3" borderId="0" xfId="0" applyFill="1"/>
    <xf numFmtId="0" fontId="0" fillId="0" borderId="0" xfId="0" quotePrefix="1" applyAlignment="1">
      <alignment horizontal="left"/>
    </xf>
    <xf numFmtId="164" fontId="0" fillId="0" borderId="0" xfId="1" applyNumberFormat="1" applyFont="1" applyFill="1"/>
    <xf numFmtId="0" fontId="6" fillId="3" borderId="0" xfId="1" quotePrefix="1" applyNumberFormat="1" applyFont="1" applyFill="1" applyBorder="1" applyAlignment="1">
      <alignment horizontal="center" vertical="center" wrapText="1"/>
    </xf>
    <xf numFmtId="0" fontId="0" fillId="3" borderId="0" xfId="0" quotePrefix="1" applyFill="1"/>
    <xf numFmtId="0" fontId="0" fillId="3" borderId="0" xfId="0" applyFill="1" applyAlignment="1">
      <alignment horizontal="left" indent="1"/>
    </xf>
    <xf numFmtId="0" fontId="0" fillId="3" borderId="0" xfId="0" quotePrefix="1" applyFill="1" applyAlignment="1">
      <alignment horizontal="left"/>
    </xf>
    <xf numFmtId="10" fontId="8" fillId="3" borderId="0" xfId="0" applyNumberFormat="1" applyFont="1" applyFill="1" applyAlignment="1">
      <alignment horizontal="center" vertical="center" wrapText="1"/>
    </xf>
    <xf numFmtId="10" fontId="8" fillId="3" borderId="5" xfId="0" applyNumberFormat="1" applyFont="1" applyFill="1" applyBorder="1" applyAlignment="1">
      <alignment horizontal="center" vertical="center" wrapText="1"/>
    </xf>
    <xf numFmtId="164" fontId="0" fillId="3" borderId="0" xfId="1" applyNumberFormat="1" applyFont="1" applyFill="1"/>
    <xf numFmtId="0" fontId="14" fillId="0" borderId="0" xfId="0" applyFont="1" applyAlignment="1">
      <alignment wrapText="1"/>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Sector/Clients/Essex/Individual%20Employers/Social%20Care%20Institute%20for%20Excellence%20(549)/Cessation,%20September%202020/ESSX%20DDA%20modeller%20SCIE%20unprotected%20ver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DDA model"/>
      <sheetName val="Sheets to hide before issue &gt;&gt;&gt;"/>
      <sheetName val="BW user instruction"/>
      <sheetName val="Report outputs"/>
      <sheetName val="ValnCalcs outputs and calcs"/>
      <sheetName val="Contribution calcs"/>
      <sheetName val="Development log"/>
    </sheetNames>
    <sheetDataSet>
      <sheetData sheetId="0"/>
      <sheetData sheetId="1"/>
      <sheetData sheetId="2"/>
      <sheetData sheetId="3"/>
      <sheetData sheetId="4">
        <row r="2">
          <cell r="C2" t="str">
            <v>Essex Pension Fund</v>
          </cell>
        </row>
        <row r="4">
          <cell r="C4" t="str">
            <v>Social Care Institute for Excellence</v>
          </cell>
        </row>
      </sheetData>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F30B5-362B-46CA-924A-C1B858B09490}">
  <sheetPr codeName="Sheet1"/>
  <dimension ref="A1:O34"/>
  <sheetViews>
    <sheetView showGridLines="0" tabSelected="1" workbookViewId="0"/>
  </sheetViews>
  <sheetFormatPr defaultColWidth="9.1796875" defaultRowHeight="10"/>
  <cols>
    <col min="1" max="1" width="9.1796875" style="60" customWidth="1"/>
    <col min="2" max="2" width="10" style="60" bestFit="1" customWidth="1"/>
    <col min="3" max="16384" width="9.1796875" style="60"/>
  </cols>
  <sheetData>
    <row r="1" spans="1:15" ht="18">
      <c r="A1" s="59" t="s">
        <v>30</v>
      </c>
    </row>
    <row r="2" spans="1:15">
      <c r="A2" s="60" t="s">
        <v>110</v>
      </c>
    </row>
    <row r="3" spans="1:15" ht="15" customHeight="1">
      <c r="A3" s="79" t="s">
        <v>60</v>
      </c>
      <c r="B3" s="79"/>
      <c r="C3" s="79"/>
      <c r="D3" s="79"/>
      <c r="E3" s="79"/>
      <c r="F3" s="79"/>
      <c r="G3" s="79"/>
      <c r="H3" s="79"/>
      <c r="I3" s="79"/>
      <c r="J3" s="79"/>
      <c r="K3" s="79"/>
      <c r="L3" s="79"/>
      <c r="M3" s="79"/>
      <c r="N3" s="79"/>
      <c r="O3" s="61"/>
    </row>
    <row r="4" spans="1:15">
      <c r="A4" s="79"/>
      <c r="B4" s="79"/>
      <c r="C4" s="79"/>
      <c r="D4" s="79"/>
      <c r="E4" s="79"/>
      <c r="F4" s="79"/>
      <c r="G4" s="79"/>
      <c r="H4" s="79"/>
      <c r="I4" s="79"/>
      <c r="J4" s="79"/>
      <c r="K4" s="79"/>
      <c r="L4" s="79"/>
      <c r="M4" s="79"/>
      <c r="N4" s="79"/>
      <c r="O4" s="61"/>
    </row>
    <row r="5" spans="1:15">
      <c r="A5" s="79"/>
      <c r="B5" s="79"/>
      <c r="C5" s="79"/>
      <c r="D5" s="79"/>
      <c r="E5" s="79"/>
      <c r="F5" s="79"/>
      <c r="G5" s="79"/>
      <c r="H5" s="79"/>
      <c r="I5" s="79"/>
      <c r="J5" s="79"/>
      <c r="K5" s="79"/>
      <c r="L5" s="79"/>
      <c r="M5" s="79"/>
      <c r="N5" s="79"/>
      <c r="O5" s="61"/>
    </row>
    <row r="6" spans="1:15">
      <c r="A6" s="79" t="s">
        <v>111</v>
      </c>
      <c r="B6" s="79"/>
      <c r="C6" s="79"/>
      <c r="D6" s="79"/>
      <c r="E6" s="79"/>
      <c r="F6" s="79"/>
      <c r="G6" s="79"/>
      <c r="H6" s="79"/>
      <c r="I6" s="79"/>
      <c r="J6" s="79"/>
      <c r="K6" s="79"/>
      <c r="L6" s="79"/>
      <c r="M6" s="79"/>
      <c r="N6" s="79"/>
      <c r="O6" s="79"/>
    </row>
    <row r="7" spans="1:15">
      <c r="A7" s="79"/>
      <c r="B7" s="79"/>
      <c r="C7" s="79"/>
      <c r="D7" s="79"/>
      <c r="E7" s="79"/>
      <c r="F7" s="79"/>
      <c r="G7" s="79"/>
      <c r="H7" s="79"/>
      <c r="I7" s="79"/>
      <c r="J7" s="79"/>
      <c r="K7" s="79"/>
      <c r="L7" s="79"/>
      <c r="M7" s="79"/>
      <c r="N7" s="79"/>
      <c r="O7" s="79"/>
    </row>
    <row r="9" spans="1:15" ht="18">
      <c r="A9" s="59" t="s">
        <v>29</v>
      </c>
    </row>
    <row r="10" spans="1:15">
      <c r="A10" s="60" t="s">
        <v>36</v>
      </c>
    </row>
    <row r="11" spans="1:15">
      <c r="A11" s="60" t="s">
        <v>58</v>
      </c>
    </row>
    <row r="12" spans="1:15">
      <c r="B12" s="62" t="s">
        <v>31</v>
      </c>
      <c r="C12" s="60" t="s">
        <v>76</v>
      </c>
    </row>
    <row r="13" spans="1:15">
      <c r="B13" s="63" t="s">
        <v>32</v>
      </c>
      <c r="C13" s="60" t="s">
        <v>77</v>
      </c>
    </row>
    <row r="14" spans="1:15">
      <c r="B14" s="63" t="s">
        <v>33</v>
      </c>
      <c r="C14" s="60" t="s">
        <v>78</v>
      </c>
    </row>
    <row r="15" spans="1:15">
      <c r="B15" s="63" t="s">
        <v>34</v>
      </c>
      <c r="C15" s="60" t="s">
        <v>79</v>
      </c>
    </row>
    <row r="16" spans="1:15">
      <c r="B16" s="63" t="s">
        <v>35</v>
      </c>
      <c r="C16" s="60" t="s">
        <v>80</v>
      </c>
    </row>
    <row r="18" spans="1:15">
      <c r="A18" s="60" t="s">
        <v>54</v>
      </c>
    </row>
    <row r="19" spans="1:15" ht="7.5" customHeight="1"/>
    <row r="20" spans="1:15">
      <c r="A20" s="60" t="s">
        <v>55</v>
      </c>
    </row>
    <row r="21" spans="1:15">
      <c r="A21" s="60">
        <v>1</v>
      </c>
      <c r="B21" s="60" t="s">
        <v>16</v>
      </c>
    </row>
    <row r="22" spans="1:15">
      <c r="A22" s="60">
        <v>2</v>
      </c>
      <c r="B22" s="60" t="s">
        <v>17</v>
      </c>
    </row>
    <row r="23" spans="1:15" ht="4.5" customHeight="1"/>
    <row r="24" spans="1:15">
      <c r="A24" s="60" t="s">
        <v>63</v>
      </c>
    </row>
    <row r="25" spans="1:15">
      <c r="A25" s="60">
        <v>3</v>
      </c>
      <c r="B25" s="60" t="s">
        <v>37</v>
      </c>
    </row>
    <row r="26" spans="1:15">
      <c r="A26" s="60">
        <v>4</v>
      </c>
      <c r="B26" s="60" t="s">
        <v>38</v>
      </c>
    </row>
    <row r="28" spans="1:15">
      <c r="A28" s="60" t="s">
        <v>61</v>
      </c>
    </row>
    <row r="30" spans="1:15" ht="10.5">
      <c r="A30" s="64" t="s">
        <v>56</v>
      </c>
    </row>
    <row r="31" spans="1:15">
      <c r="A31" s="65"/>
      <c r="B31" s="65"/>
      <c r="C31" s="65"/>
      <c r="D31" s="65"/>
      <c r="E31" s="65"/>
      <c r="F31" s="65"/>
      <c r="G31" s="65"/>
      <c r="H31" s="65"/>
      <c r="I31" s="65"/>
      <c r="J31" s="65"/>
      <c r="K31" s="65"/>
      <c r="L31" s="65"/>
      <c r="M31" s="65"/>
      <c r="N31" s="65"/>
      <c r="O31" s="65"/>
    </row>
    <row r="32" spans="1:15" ht="10.5" thickBot="1">
      <c r="A32" s="60" t="s">
        <v>62</v>
      </c>
    </row>
    <row r="33" spans="1:3" ht="10.5" thickBot="1">
      <c r="A33" s="67" t="s">
        <v>0</v>
      </c>
      <c r="B33" s="67"/>
      <c r="C33" s="66">
        <v>1.4999999999999999E-2</v>
      </c>
    </row>
    <row r="34" spans="1:3" ht="10.5" thickBot="1">
      <c r="A34" s="67" t="s">
        <v>1</v>
      </c>
      <c r="B34" s="67"/>
      <c r="C34" s="66">
        <v>1.4999999999999999E-2</v>
      </c>
    </row>
  </sheetData>
  <sheetProtection algorithmName="SHA-512" hashValue="xIZS1z+FCDdpE82r4JzIpgo1ughzvpen7GvWj/FUrH+yp54vtxXavRK3GrU743n3psg7gdtcfz/cNwtngTBRsw==" saltValue="FiT1NpLD52SXd8HWQMwXnA==" spinCount="100000" sheet="1" objects="1" scenarios="1"/>
  <mergeCells count="2">
    <mergeCell ref="A6:O7"/>
    <mergeCell ref="A3:N5"/>
  </mergeCells>
  <phoneticPr fontId="9" type="noConversion"/>
  <hyperlinks>
    <hyperlink ref="B12" location="Member1" display="Member 1" xr:uid="{3B673CB2-E267-4EA3-9378-E266F254E0E5}"/>
    <hyperlink ref="B13" location="Member2" display="Member 2" xr:uid="{88D4B6A1-9CEB-4857-9225-40A0C5DED386}"/>
    <hyperlink ref="B14" location="Member3" display="Member 3" xr:uid="{716EC944-E800-4B9F-9CB6-7ED511E37AE5}"/>
    <hyperlink ref="B15" location="Member4" display="Member 4" xr:uid="{DB6A19D8-404B-4EA6-AB6B-D5DADE961E52}"/>
    <hyperlink ref="B16" location="Member5" display="Member 5" xr:uid="{48A7AE11-D92E-4596-8848-D15860F2077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D9D27-67C5-4574-9C93-7850BAD16F00}">
  <sheetPr codeName="Sheet2"/>
  <dimension ref="A1:AC76"/>
  <sheetViews>
    <sheetView showGridLines="0" zoomScale="80" zoomScaleNormal="80" workbookViewId="0"/>
  </sheetViews>
  <sheetFormatPr defaultRowHeight="14.5"/>
  <cols>
    <col min="2" max="2" width="10.81640625" customWidth="1"/>
    <col min="3" max="8" width="11.7265625" customWidth="1"/>
    <col min="9" max="12" width="11.54296875" customWidth="1"/>
    <col min="13" max="13" width="13.54296875" customWidth="1"/>
    <col min="14" max="14" width="12.54296875" customWidth="1"/>
    <col min="15" max="15" width="15.81640625" customWidth="1"/>
    <col min="17" max="17" width="10.81640625" customWidth="1"/>
    <col min="18" max="18" width="9.1796875" customWidth="1"/>
    <col min="19" max="26" width="11.1796875" customWidth="1"/>
    <col min="27" max="27" width="11.7265625" customWidth="1"/>
    <col min="28" max="28" width="13" customWidth="1"/>
    <col min="29" max="29" width="12" customWidth="1"/>
  </cols>
  <sheetData>
    <row r="1" spans="1:29" ht="26">
      <c r="A1" s="49" t="s">
        <v>76</v>
      </c>
    </row>
    <row r="2" spans="1:29" ht="21.75" customHeight="1">
      <c r="A2" s="50" t="s">
        <v>57</v>
      </c>
      <c r="D2" s="3"/>
      <c r="E2" s="2"/>
    </row>
    <row r="3" spans="1:29" ht="21.75" customHeight="1">
      <c r="A3" s="18"/>
      <c r="P3" s="18"/>
    </row>
    <row r="4" spans="1:29" ht="15" thickBot="1">
      <c r="A4" s="18" t="s">
        <v>16</v>
      </c>
      <c r="G4" s="69"/>
      <c r="P4" s="18" t="s">
        <v>17</v>
      </c>
      <c r="Q4" s="14"/>
      <c r="S4" s="15"/>
      <c r="U4" s="15"/>
      <c r="W4" s="15"/>
      <c r="X4" s="15"/>
      <c r="Y4" s="15"/>
    </row>
    <row r="5" spans="1:29" ht="34.5">
      <c r="B5" s="4" t="s">
        <v>2</v>
      </c>
      <c r="C5" s="5" t="s">
        <v>66</v>
      </c>
      <c r="D5" s="5" t="s">
        <v>67</v>
      </c>
      <c r="E5" s="5" t="s">
        <v>72</v>
      </c>
      <c r="F5" s="5" t="s">
        <v>83</v>
      </c>
      <c r="G5" s="5" t="s">
        <v>70</v>
      </c>
      <c r="H5" s="5" t="s">
        <v>73</v>
      </c>
      <c r="I5" s="5" t="s">
        <v>74</v>
      </c>
      <c r="J5" s="5" t="s">
        <v>64</v>
      </c>
      <c r="K5" s="5" t="s">
        <v>3</v>
      </c>
      <c r="L5" s="5" t="s">
        <v>75</v>
      </c>
      <c r="M5" s="5" t="s">
        <v>65</v>
      </c>
      <c r="N5" s="5" t="s">
        <v>4</v>
      </c>
      <c r="Q5" s="4" t="s">
        <v>2</v>
      </c>
      <c r="R5" s="5" t="s">
        <v>66</v>
      </c>
      <c r="S5" s="5" t="s">
        <v>67</v>
      </c>
      <c r="T5" s="5" t="s">
        <v>72</v>
      </c>
      <c r="U5" s="5" t="s">
        <v>83</v>
      </c>
      <c r="V5" s="5" t="s">
        <v>70</v>
      </c>
      <c r="W5" s="5" t="s">
        <v>73</v>
      </c>
      <c r="X5" s="5" t="s">
        <v>74</v>
      </c>
      <c r="Y5" s="5" t="s">
        <v>64</v>
      </c>
      <c r="Z5" s="5" t="s">
        <v>3</v>
      </c>
      <c r="AA5" s="5" t="s">
        <v>75</v>
      </c>
      <c r="AB5" s="5" t="s">
        <v>65</v>
      </c>
      <c r="AC5" s="5" t="s">
        <v>4</v>
      </c>
    </row>
    <row r="6" spans="1:29" ht="15" thickBot="1">
      <c r="B6" s="6"/>
      <c r="C6" s="7"/>
      <c r="D6" s="8" t="s">
        <v>5</v>
      </c>
      <c r="E6" s="7"/>
      <c r="F6" s="8" t="s">
        <v>6</v>
      </c>
      <c r="G6" s="8" t="s">
        <v>7</v>
      </c>
      <c r="H6" s="8" t="s">
        <v>8</v>
      </c>
      <c r="I6" s="8" t="s">
        <v>9</v>
      </c>
      <c r="J6" s="8" t="s">
        <v>10</v>
      </c>
      <c r="K6" s="8" t="s">
        <v>11</v>
      </c>
      <c r="L6" s="8" t="s">
        <v>12</v>
      </c>
      <c r="M6" s="8" t="s">
        <v>13</v>
      </c>
      <c r="N6" s="8" t="s">
        <v>14</v>
      </c>
      <c r="Q6" s="6"/>
      <c r="R6" s="7"/>
      <c r="S6" s="8" t="s">
        <v>5</v>
      </c>
      <c r="T6" s="7"/>
      <c r="U6" s="8" t="s">
        <v>6</v>
      </c>
      <c r="V6" s="8" t="s">
        <v>7</v>
      </c>
      <c r="W6" s="8" t="s">
        <v>8</v>
      </c>
      <c r="X6" s="8" t="s">
        <v>9</v>
      </c>
      <c r="Y6" s="8" t="s">
        <v>10</v>
      </c>
      <c r="Z6" s="8" t="s">
        <v>11</v>
      </c>
      <c r="AA6" s="8" t="s">
        <v>12</v>
      </c>
      <c r="AB6" s="8" t="s">
        <v>13</v>
      </c>
      <c r="AC6" s="8" t="s">
        <v>14</v>
      </c>
    </row>
    <row r="7" spans="1:29" ht="15" thickBot="1">
      <c r="B7" s="9">
        <v>42095</v>
      </c>
      <c r="C7" s="10">
        <v>39</v>
      </c>
      <c r="D7" s="10">
        <v>29000</v>
      </c>
      <c r="E7" s="10">
        <v>14</v>
      </c>
      <c r="F7" s="10">
        <f>D7*(MAX(E7-20,0)*2/60+MIN(E7,20)/60)</f>
        <v>6766.666666666667</v>
      </c>
      <c r="G7" s="10">
        <v>0</v>
      </c>
      <c r="H7" s="10"/>
      <c r="I7" s="10">
        <v>0</v>
      </c>
      <c r="J7" s="10">
        <v>0</v>
      </c>
      <c r="K7" s="10">
        <v>0</v>
      </c>
      <c r="L7" s="10">
        <v>0</v>
      </c>
      <c r="M7" s="10">
        <v>0</v>
      </c>
      <c r="N7" s="10">
        <v>0</v>
      </c>
      <c r="Q7" s="9">
        <v>42095</v>
      </c>
      <c r="R7" s="1">
        <v>39</v>
      </c>
      <c r="S7" s="10">
        <v>29000</v>
      </c>
      <c r="T7" s="1">
        <v>14</v>
      </c>
      <c r="U7" s="10">
        <f t="shared" ref="U7:U23" si="0">S7*(MAX(T7-20,0)*2/60+MIN(T7,20)/60)*13/T7</f>
        <v>6283.3333333333339</v>
      </c>
      <c r="V7" s="10">
        <f>S7/64.8</f>
        <v>447.53086419753089</v>
      </c>
      <c r="W7" s="1">
        <v>0</v>
      </c>
      <c r="X7" s="1">
        <v>0</v>
      </c>
      <c r="Y7" s="1">
        <v>0</v>
      </c>
      <c r="Z7" s="1">
        <v>0</v>
      </c>
      <c r="AA7" s="1">
        <v>0</v>
      </c>
      <c r="AB7" s="1">
        <v>0</v>
      </c>
      <c r="AC7" s="1">
        <v>0</v>
      </c>
    </row>
    <row r="8" spans="1:29" ht="15" thickBot="1">
      <c r="B8" s="9">
        <v>42461</v>
      </c>
      <c r="C8" s="10">
        <v>40</v>
      </c>
      <c r="D8" s="10">
        <f t="shared" ref="D8:D23" si="1">D7*(1+Salary_increase)</f>
        <v>29434.999999999996</v>
      </c>
      <c r="E8" s="10">
        <v>15</v>
      </c>
      <c r="F8" s="10">
        <f t="shared" ref="F8:F12" si="2">D8*(MAX(E8-20,0)*2/60+MIN(E8,20)/60)</f>
        <v>7358.7499999999991</v>
      </c>
      <c r="G8" s="10">
        <v>0</v>
      </c>
      <c r="H8" s="10"/>
      <c r="I8" s="10">
        <v>0</v>
      </c>
      <c r="J8" s="10">
        <v>0</v>
      </c>
      <c r="K8" s="10">
        <v>0</v>
      </c>
      <c r="L8" s="10">
        <v>0</v>
      </c>
      <c r="M8" s="10">
        <v>0</v>
      </c>
      <c r="N8" s="10">
        <v>0</v>
      </c>
      <c r="Q8" s="9">
        <v>42461</v>
      </c>
      <c r="R8" s="1">
        <v>40</v>
      </c>
      <c r="S8" s="10">
        <f t="shared" ref="S8:S23" si="3">S7*(1+Salary_increase)</f>
        <v>29434.999999999996</v>
      </c>
      <c r="T8" s="1">
        <v>15</v>
      </c>
      <c r="U8" s="10">
        <f t="shared" si="0"/>
        <v>6377.5833333333321</v>
      </c>
      <c r="V8" s="10">
        <f t="shared" ref="V8:V23" si="4">V7*(1+FPS2015_indexation)+S8/64.8</f>
        <v>908.48765432098753</v>
      </c>
      <c r="W8" s="1">
        <v>0</v>
      </c>
      <c r="X8" s="1">
        <v>0</v>
      </c>
      <c r="Y8" s="1">
        <v>0</v>
      </c>
      <c r="Z8" s="1">
        <v>0</v>
      </c>
      <c r="AA8" s="1">
        <v>0</v>
      </c>
      <c r="AB8" s="1">
        <v>0</v>
      </c>
      <c r="AC8" s="1">
        <v>0</v>
      </c>
    </row>
    <row r="9" spans="1:29" ht="15" thickBot="1">
      <c r="B9" s="9">
        <v>42826</v>
      </c>
      <c r="C9" s="10">
        <v>41</v>
      </c>
      <c r="D9" s="10">
        <f t="shared" si="1"/>
        <v>29876.524999999994</v>
      </c>
      <c r="E9" s="10">
        <v>16</v>
      </c>
      <c r="F9" s="10">
        <f t="shared" si="2"/>
        <v>7967.0733333333319</v>
      </c>
      <c r="G9" s="10">
        <v>0</v>
      </c>
      <c r="H9" s="10"/>
      <c r="I9" s="10">
        <v>0</v>
      </c>
      <c r="J9" s="10">
        <v>0</v>
      </c>
      <c r="K9" s="10">
        <v>0</v>
      </c>
      <c r="L9" s="10">
        <v>0</v>
      </c>
      <c r="M9" s="10">
        <v>0</v>
      </c>
      <c r="N9" s="10">
        <v>0</v>
      </c>
      <c r="Q9" s="9">
        <v>42826</v>
      </c>
      <c r="R9" s="1">
        <v>41</v>
      </c>
      <c r="S9" s="10">
        <f t="shared" si="3"/>
        <v>29876.524999999994</v>
      </c>
      <c r="T9" s="1">
        <v>16</v>
      </c>
      <c r="U9" s="10">
        <f t="shared" si="0"/>
        <v>6473.2470833333318</v>
      </c>
      <c r="V9" s="10">
        <f t="shared" si="4"/>
        <v>1383.1724537037035</v>
      </c>
      <c r="W9" s="1">
        <v>0</v>
      </c>
      <c r="X9" s="1">
        <v>0</v>
      </c>
      <c r="Y9" s="1">
        <v>0</v>
      </c>
      <c r="Z9" s="1">
        <v>0</v>
      </c>
      <c r="AA9" s="1">
        <v>0</v>
      </c>
      <c r="AB9" s="1">
        <v>0</v>
      </c>
      <c r="AC9" s="1">
        <v>0</v>
      </c>
    </row>
    <row r="10" spans="1:29" ht="15" thickBot="1">
      <c r="B10" s="9">
        <v>43191</v>
      </c>
      <c r="C10" s="10">
        <v>42</v>
      </c>
      <c r="D10" s="10">
        <f t="shared" si="1"/>
        <v>30324.672874999993</v>
      </c>
      <c r="E10" s="10">
        <v>17</v>
      </c>
      <c r="F10" s="10">
        <f t="shared" si="2"/>
        <v>8591.9906479166639</v>
      </c>
      <c r="G10" s="10">
        <v>0</v>
      </c>
      <c r="H10" s="10"/>
      <c r="I10" s="10">
        <v>0</v>
      </c>
      <c r="J10" s="10">
        <v>0</v>
      </c>
      <c r="K10" s="10">
        <v>0</v>
      </c>
      <c r="L10" s="10">
        <v>0</v>
      </c>
      <c r="M10" s="10">
        <v>0</v>
      </c>
      <c r="N10" s="10">
        <v>0</v>
      </c>
      <c r="Q10" s="9">
        <v>43191</v>
      </c>
      <c r="R10" s="1">
        <v>42</v>
      </c>
      <c r="S10" s="10">
        <f t="shared" si="3"/>
        <v>30324.672874999993</v>
      </c>
      <c r="T10" s="1">
        <v>17</v>
      </c>
      <c r="U10" s="10">
        <f t="shared" si="0"/>
        <v>6570.3457895833317</v>
      </c>
      <c r="V10" s="10">
        <f t="shared" si="4"/>
        <v>1871.8933873456785</v>
      </c>
      <c r="W10" s="1">
        <v>0</v>
      </c>
      <c r="X10" s="1">
        <v>0</v>
      </c>
      <c r="Y10" s="1">
        <v>0</v>
      </c>
      <c r="Z10" s="1">
        <v>0</v>
      </c>
      <c r="AA10" s="1">
        <v>0</v>
      </c>
      <c r="AB10" s="1">
        <v>0</v>
      </c>
      <c r="AC10" s="1">
        <v>0</v>
      </c>
    </row>
    <row r="11" spans="1:29" ht="15" thickBot="1">
      <c r="B11" s="9">
        <v>43556</v>
      </c>
      <c r="C11" s="10">
        <v>43</v>
      </c>
      <c r="D11" s="10">
        <f t="shared" si="1"/>
        <v>30779.542968124992</v>
      </c>
      <c r="E11" s="10">
        <v>18</v>
      </c>
      <c r="F11" s="10">
        <f t="shared" si="2"/>
        <v>9233.8628904374964</v>
      </c>
      <c r="G11" s="10">
        <v>0</v>
      </c>
      <c r="H11" s="10"/>
      <c r="I11" s="10">
        <v>0</v>
      </c>
      <c r="J11" s="10">
        <v>0</v>
      </c>
      <c r="K11" s="10">
        <v>0</v>
      </c>
      <c r="L11" s="10">
        <v>0</v>
      </c>
      <c r="M11" s="10">
        <v>0</v>
      </c>
      <c r="N11" s="10">
        <v>0</v>
      </c>
      <c r="Q11" s="9">
        <v>43556</v>
      </c>
      <c r="R11" s="1">
        <v>43</v>
      </c>
      <c r="S11" s="10">
        <f t="shared" si="3"/>
        <v>30779.542968124992</v>
      </c>
      <c r="T11" s="1">
        <v>18</v>
      </c>
      <c r="U11" s="10">
        <f t="shared" si="0"/>
        <v>6668.9009764270804</v>
      </c>
      <c r="V11" s="10">
        <f t="shared" si="4"/>
        <v>2374.9647351948297</v>
      </c>
      <c r="W11" s="1">
        <v>0</v>
      </c>
      <c r="X11" s="1">
        <v>0</v>
      </c>
      <c r="Y11" s="1">
        <v>0</v>
      </c>
      <c r="Z11" s="1">
        <v>0</v>
      </c>
      <c r="AA11" s="1">
        <v>0</v>
      </c>
      <c r="AB11" s="1">
        <v>0</v>
      </c>
      <c r="AC11" s="1">
        <v>0</v>
      </c>
    </row>
    <row r="12" spans="1:29" ht="15" thickBot="1">
      <c r="B12" s="9">
        <v>43922</v>
      </c>
      <c r="C12" s="10">
        <v>44</v>
      </c>
      <c r="D12" s="10">
        <f t="shared" si="1"/>
        <v>31241.236112646864</v>
      </c>
      <c r="E12" s="10">
        <v>19</v>
      </c>
      <c r="F12" s="10">
        <f t="shared" si="2"/>
        <v>9893.0581023381728</v>
      </c>
      <c r="G12" s="10">
        <v>0</v>
      </c>
      <c r="H12" s="10"/>
      <c r="I12" s="10">
        <v>0</v>
      </c>
      <c r="J12" s="10">
        <v>0</v>
      </c>
      <c r="K12" s="10">
        <v>0</v>
      </c>
      <c r="L12" s="10">
        <v>0</v>
      </c>
      <c r="M12" s="10">
        <v>0</v>
      </c>
      <c r="N12" s="10">
        <v>0</v>
      </c>
      <c r="Q12" s="9">
        <v>43922</v>
      </c>
      <c r="R12" s="1">
        <v>44</v>
      </c>
      <c r="S12" s="10">
        <f t="shared" si="3"/>
        <v>31241.236112646864</v>
      </c>
      <c r="T12" s="1">
        <v>19</v>
      </c>
      <c r="U12" s="10">
        <f t="shared" si="0"/>
        <v>6768.9344910734872</v>
      </c>
      <c r="V12" s="10">
        <f t="shared" si="4"/>
        <v>2892.7070474673019</v>
      </c>
      <c r="W12" s="1">
        <v>0</v>
      </c>
      <c r="X12" s="1">
        <v>0</v>
      </c>
      <c r="Y12" s="1">
        <v>0</v>
      </c>
      <c r="Z12" s="1">
        <v>0</v>
      </c>
      <c r="AA12" s="1">
        <v>0</v>
      </c>
      <c r="AB12" s="1">
        <v>0</v>
      </c>
      <c r="AC12" s="1">
        <v>0</v>
      </c>
    </row>
    <row r="13" spans="1:29" ht="15" thickBot="1">
      <c r="B13" s="9">
        <v>44287</v>
      </c>
      <c r="C13" s="10">
        <v>45</v>
      </c>
      <c r="D13" s="10">
        <f t="shared" si="1"/>
        <v>31709.854654336563</v>
      </c>
      <c r="E13" s="10">
        <v>20</v>
      </c>
      <c r="F13" s="10">
        <f>D13*(MAX(E13-20,0)*2/60+MIN(E13,20)/60)*$E$13/E13</f>
        <v>10569.95155144552</v>
      </c>
      <c r="G13" s="10">
        <v>0</v>
      </c>
      <c r="H13" s="10"/>
      <c r="I13" s="10">
        <v>0</v>
      </c>
      <c r="J13" s="10">
        <v>0</v>
      </c>
      <c r="K13" s="10">
        <v>0</v>
      </c>
      <c r="L13" s="10">
        <v>0</v>
      </c>
      <c r="M13" s="10">
        <v>0</v>
      </c>
      <c r="N13" s="10">
        <v>0</v>
      </c>
      <c r="Q13" s="9">
        <v>44287</v>
      </c>
      <c r="R13" s="1">
        <v>45</v>
      </c>
      <c r="S13" s="10">
        <f t="shared" si="3"/>
        <v>31709.854654336563</v>
      </c>
      <c r="T13" s="1">
        <v>20</v>
      </c>
      <c r="U13" s="10">
        <f t="shared" si="0"/>
        <v>6870.4685084395878</v>
      </c>
      <c r="V13" s="10">
        <f t="shared" si="4"/>
        <v>3425.4472620425299</v>
      </c>
      <c r="W13" s="1">
        <v>0</v>
      </c>
      <c r="X13" s="1">
        <v>0</v>
      </c>
      <c r="Y13" s="1">
        <v>0</v>
      </c>
      <c r="Z13" s="1">
        <v>0</v>
      </c>
      <c r="AA13" s="1">
        <v>0</v>
      </c>
      <c r="AB13" s="1">
        <v>0</v>
      </c>
      <c r="AC13" s="1">
        <v>0</v>
      </c>
    </row>
    <row r="14" spans="1:29" ht="15" thickBot="1">
      <c r="B14" s="9">
        <v>44652</v>
      </c>
      <c r="C14" s="10">
        <v>46</v>
      </c>
      <c r="D14" s="10">
        <f t="shared" si="1"/>
        <v>32185.50247415161</v>
      </c>
      <c r="E14" s="10">
        <v>21</v>
      </c>
      <c r="F14" s="10">
        <f>D14*(MAX(E14-20,0)*2/60+MIN(E14,20)/60)*$E$13/E14</f>
        <v>11239.381816370402</v>
      </c>
      <c r="G14" s="10">
        <f t="shared" ref="G14:G23" si="5">G13*(1+FPS2015_indexation)+D14/64.8</f>
        <v>496.68985299616685</v>
      </c>
      <c r="H14" s="10"/>
      <c r="I14" s="10">
        <v>0</v>
      </c>
      <c r="J14" s="10">
        <v>0</v>
      </c>
      <c r="K14" s="10">
        <v>0</v>
      </c>
      <c r="L14" s="10">
        <v>0</v>
      </c>
      <c r="M14" s="10">
        <v>0</v>
      </c>
      <c r="N14" s="10">
        <v>0</v>
      </c>
      <c r="Q14" s="9">
        <v>44652</v>
      </c>
      <c r="R14" s="1">
        <v>46</v>
      </c>
      <c r="S14" s="10">
        <f t="shared" si="3"/>
        <v>32185.50247415161</v>
      </c>
      <c r="T14" s="1">
        <v>21</v>
      </c>
      <c r="U14" s="10">
        <f t="shared" si="0"/>
        <v>7305.5981806407617</v>
      </c>
      <c r="V14" s="10">
        <f t="shared" si="4"/>
        <v>3973.5188239693343</v>
      </c>
      <c r="W14" s="1">
        <v>0</v>
      </c>
      <c r="X14" s="1">
        <v>0</v>
      </c>
      <c r="Y14" s="1">
        <v>0</v>
      </c>
      <c r="Z14" s="1">
        <v>0</v>
      </c>
      <c r="AA14" s="1">
        <v>0</v>
      </c>
      <c r="AB14" s="1">
        <v>0</v>
      </c>
      <c r="AC14" s="1">
        <v>0</v>
      </c>
    </row>
    <row r="15" spans="1:29" ht="15" thickBot="1">
      <c r="B15" s="9">
        <v>45017</v>
      </c>
      <c r="C15" s="10">
        <v>47</v>
      </c>
      <c r="D15" s="10">
        <f t="shared" si="1"/>
        <v>32668.285011263881</v>
      </c>
      <c r="E15" s="10">
        <v>22</v>
      </c>
      <c r="F15" s="10">
        <f t="shared" ref="F15:F23" si="6">D15*(MAX(E15-20,0)*2/60+MIN(E15,20)/60)*$E$13/E15</f>
        <v>11879.376367732319</v>
      </c>
      <c r="G15" s="10">
        <f t="shared" si="5"/>
        <v>1008.2804015822186</v>
      </c>
      <c r="H15" s="10"/>
      <c r="I15" s="10">
        <v>0</v>
      </c>
      <c r="J15" s="10">
        <v>0</v>
      </c>
      <c r="K15" s="10">
        <v>0</v>
      </c>
      <c r="L15" s="10">
        <v>0</v>
      </c>
      <c r="M15" s="10">
        <v>0</v>
      </c>
      <c r="N15" s="10">
        <v>0</v>
      </c>
      <c r="Q15" s="9">
        <v>45017</v>
      </c>
      <c r="R15" s="1">
        <v>47</v>
      </c>
      <c r="S15" s="10">
        <f t="shared" si="3"/>
        <v>32668.285011263881</v>
      </c>
      <c r="T15" s="1">
        <v>22</v>
      </c>
      <c r="U15" s="10">
        <f t="shared" si="0"/>
        <v>7721.5946390260078</v>
      </c>
      <c r="V15" s="10">
        <f t="shared" si="4"/>
        <v>4537.2618071199831</v>
      </c>
      <c r="W15" s="1">
        <v>0</v>
      </c>
      <c r="X15" s="1">
        <v>0</v>
      </c>
      <c r="Y15" s="1">
        <v>0</v>
      </c>
      <c r="Z15" s="1">
        <v>0</v>
      </c>
      <c r="AA15" s="1">
        <v>0</v>
      </c>
      <c r="AB15" s="1">
        <v>0</v>
      </c>
      <c r="AC15" s="1">
        <v>0</v>
      </c>
    </row>
    <row r="16" spans="1:29" ht="15" thickBot="1">
      <c r="B16" s="9">
        <v>45383</v>
      </c>
      <c r="C16" s="10">
        <v>48</v>
      </c>
      <c r="D16" s="10">
        <f t="shared" si="1"/>
        <v>33158.309286432836</v>
      </c>
      <c r="E16" s="10">
        <v>23</v>
      </c>
      <c r="F16" s="10">
        <f t="shared" si="6"/>
        <v>12494.435383293532</v>
      </c>
      <c r="G16" s="10">
        <f t="shared" si="5"/>
        <v>1535.1069114089278</v>
      </c>
      <c r="H16" s="10"/>
      <c r="I16" s="10">
        <v>0</v>
      </c>
      <c r="J16" s="10">
        <v>0</v>
      </c>
      <c r="K16" s="10">
        <v>0</v>
      </c>
      <c r="L16" s="10">
        <v>0</v>
      </c>
      <c r="M16" s="10">
        <v>0</v>
      </c>
      <c r="N16" s="10">
        <v>0</v>
      </c>
      <c r="Q16" s="9">
        <v>45383</v>
      </c>
      <c r="R16" s="1">
        <v>48</v>
      </c>
      <c r="S16" s="10">
        <f t="shared" si="3"/>
        <v>33158.309286432836</v>
      </c>
      <c r="T16" s="1">
        <v>23</v>
      </c>
      <c r="U16" s="10">
        <f t="shared" si="0"/>
        <v>8121.3829991407956</v>
      </c>
      <c r="V16" s="10">
        <f t="shared" si="4"/>
        <v>5117.023038029758</v>
      </c>
      <c r="W16" s="1">
        <v>0</v>
      </c>
      <c r="X16" s="1">
        <v>0</v>
      </c>
      <c r="Y16" s="1">
        <v>0</v>
      </c>
      <c r="Z16" s="1">
        <v>0</v>
      </c>
      <c r="AA16" s="1">
        <v>0</v>
      </c>
      <c r="AB16" s="1">
        <v>0</v>
      </c>
      <c r="AC16" s="1">
        <v>0</v>
      </c>
    </row>
    <row r="17" spans="1:29" ht="15" thickBot="1">
      <c r="B17" s="9">
        <v>45748</v>
      </c>
      <c r="C17" s="10">
        <v>49</v>
      </c>
      <c r="D17" s="10">
        <f t="shared" si="1"/>
        <v>33655.683925729325</v>
      </c>
      <c r="E17" s="10">
        <v>24</v>
      </c>
      <c r="F17" s="10">
        <f t="shared" si="6"/>
        <v>13088.321526672515</v>
      </c>
      <c r="G17" s="10">
        <f t="shared" si="5"/>
        <v>2077.5113534400821</v>
      </c>
      <c r="H17" s="10"/>
      <c r="I17" s="10">
        <v>0</v>
      </c>
      <c r="J17" s="10">
        <v>0</v>
      </c>
      <c r="K17" s="10">
        <v>0</v>
      </c>
      <c r="L17" s="10">
        <v>0</v>
      </c>
      <c r="M17" s="10">
        <v>0</v>
      </c>
      <c r="N17" s="10">
        <v>0</v>
      </c>
      <c r="Q17" s="9">
        <v>45748</v>
      </c>
      <c r="R17" s="1">
        <v>49</v>
      </c>
      <c r="S17" s="10">
        <f t="shared" si="3"/>
        <v>33655.683925729325</v>
      </c>
      <c r="T17" s="1">
        <v>24</v>
      </c>
      <c r="U17" s="10">
        <f t="shared" si="0"/>
        <v>8507.4089923371339</v>
      </c>
      <c r="V17" s="10">
        <f t="shared" si="4"/>
        <v>5713.1562219602238</v>
      </c>
      <c r="W17" s="1">
        <v>0</v>
      </c>
      <c r="X17" s="1">
        <v>0</v>
      </c>
      <c r="Y17" s="1">
        <v>0</v>
      </c>
      <c r="Z17" s="1">
        <v>0</v>
      </c>
      <c r="AA17" s="1">
        <v>0</v>
      </c>
      <c r="AB17" s="1">
        <v>0</v>
      </c>
      <c r="AC17" s="1">
        <v>0</v>
      </c>
    </row>
    <row r="18" spans="1:29" ht="15" thickBot="1">
      <c r="B18" s="9">
        <v>46113</v>
      </c>
      <c r="C18" s="10">
        <v>50</v>
      </c>
      <c r="D18" s="10">
        <f t="shared" si="1"/>
        <v>34160.519184615259</v>
      </c>
      <c r="E18" s="10">
        <v>25</v>
      </c>
      <c r="F18" s="10">
        <f t="shared" si="6"/>
        <v>13664.207673846104</v>
      </c>
      <c r="G18" s="10">
        <f t="shared" si="5"/>
        <v>2635.8425296771038</v>
      </c>
      <c r="H18" s="12">
        <v>26.2</v>
      </c>
      <c r="I18" s="39">
        <f>F18*2.25</f>
        <v>30744.467266153733</v>
      </c>
      <c r="J18" s="11">
        <v>0</v>
      </c>
      <c r="K18" s="11">
        <f>I18+J18</f>
        <v>30744.467266153733</v>
      </c>
      <c r="L18" s="39">
        <f>F18-I18/H18</f>
        <v>12490.754724756267</v>
      </c>
      <c r="M18" s="11">
        <v>0</v>
      </c>
      <c r="N18" s="11">
        <f>L18+M18</f>
        <v>12490.754724756267</v>
      </c>
      <c r="Q18" s="9">
        <v>46113</v>
      </c>
      <c r="R18" s="1">
        <v>50</v>
      </c>
      <c r="S18" s="10">
        <f t="shared" si="3"/>
        <v>34160.519184615259</v>
      </c>
      <c r="T18" s="1">
        <v>25</v>
      </c>
      <c r="U18" s="10">
        <f t="shared" si="0"/>
        <v>8881.7349879999674</v>
      </c>
      <c r="V18" s="10">
        <f t="shared" si="4"/>
        <v>6326.0220712250466</v>
      </c>
      <c r="W18" s="16">
        <v>26.2</v>
      </c>
      <c r="X18" s="39">
        <f>U18*2.25</f>
        <v>19983.903722999927</v>
      </c>
      <c r="Y18" s="11">
        <v>0</v>
      </c>
      <c r="Z18" s="11">
        <f t="shared" ref="Z18:Z23" si="7">X18+Y18</f>
        <v>19983.903722999927</v>
      </c>
      <c r="AA18" s="39">
        <f>U18-X18/W18</f>
        <v>8118.9905710915737</v>
      </c>
      <c r="AB18" s="11">
        <v>0</v>
      </c>
      <c r="AC18" s="11">
        <f t="shared" ref="AC18:AC23" si="8">AA18+AB18</f>
        <v>8118.9905710915737</v>
      </c>
    </row>
    <row r="19" spans="1:29" ht="15" thickBot="1">
      <c r="B19" s="9">
        <v>46478</v>
      </c>
      <c r="C19" s="10">
        <v>51</v>
      </c>
      <c r="D19" s="10">
        <f t="shared" si="1"/>
        <v>34672.926972384485</v>
      </c>
      <c r="E19" s="10">
        <v>26</v>
      </c>
      <c r="F19" s="10">
        <f t="shared" si="6"/>
        <v>14224.790552773124</v>
      </c>
      <c r="G19" s="10">
        <f t="shared" si="5"/>
        <v>3210.4562011467124</v>
      </c>
      <c r="H19" s="12">
        <v>25.7</v>
      </c>
      <c r="I19" s="40">
        <f>F19*2.25</f>
        <v>32005.778743739527</v>
      </c>
      <c r="J19" s="10">
        <v>0</v>
      </c>
      <c r="K19" s="10">
        <f t="shared" ref="K19:K23" si="9">I19+J19</f>
        <v>32005.778743739527</v>
      </c>
      <c r="L19" s="40">
        <f>F19-I19/H19</f>
        <v>12979.42951216069</v>
      </c>
      <c r="M19" s="10">
        <v>0</v>
      </c>
      <c r="N19" s="10">
        <f t="shared" ref="N19:N23" si="10">L19+M19</f>
        <v>12979.42951216069</v>
      </c>
      <c r="Q19" s="9">
        <v>46478</v>
      </c>
      <c r="R19" s="1">
        <v>51</v>
      </c>
      <c r="S19" s="10">
        <f t="shared" si="3"/>
        <v>34672.926972384485</v>
      </c>
      <c r="T19" s="1">
        <v>26</v>
      </c>
      <c r="U19" s="10">
        <f t="shared" si="0"/>
        <v>9246.1138593025298</v>
      </c>
      <c r="V19" s="10">
        <f t="shared" si="4"/>
        <v>6955.9884358178742</v>
      </c>
      <c r="W19" s="16">
        <v>25.7</v>
      </c>
      <c r="X19" s="40">
        <f>U19*2.25</f>
        <v>20803.756183430691</v>
      </c>
      <c r="Y19" s="10">
        <v>0</v>
      </c>
      <c r="Z19" s="10">
        <f t="shared" si="7"/>
        <v>20803.756183430691</v>
      </c>
      <c r="AA19" s="40">
        <f>U19-X19/W19</f>
        <v>8436.6291829044494</v>
      </c>
      <c r="AB19" s="10">
        <v>0</v>
      </c>
      <c r="AC19" s="10">
        <f t="shared" si="8"/>
        <v>8436.6291829044494</v>
      </c>
    </row>
    <row r="20" spans="1:29" ht="15" thickBot="1">
      <c r="B20" s="9">
        <v>46844</v>
      </c>
      <c r="C20" s="10">
        <v>52</v>
      </c>
      <c r="D20" s="10">
        <f t="shared" si="1"/>
        <v>35193.020876970251</v>
      </c>
      <c r="E20" s="10">
        <v>27</v>
      </c>
      <c r="F20" s="10">
        <f t="shared" si="6"/>
        <v>14772.379133543067</v>
      </c>
      <c r="G20" s="10">
        <f t="shared" si="5"/>
        <v>3801.7152181912315</v>
      </c>
      <c r="H20" s="12">
        <v>25.2</v>
      </c>
      <c r="I20" s="40">
        <f>F20*2.25</f>
        <v>33237.853050471902</v>
      </c>
      <c r="J20" s="10">
        <v>0</v>
      </c>
      <c r="K20" s="10">
        <f t="shared" si="9"/>
        <v>33237.853050471902</v>
      </c>
      <c r="L20" s="40">
        <f>F20-I20/H20</f>
        <v>13453.416710905292</v>
      </c>
      <c r="M20" s="10">
        <v>0</v>
      </c>
      <c r="N20" s="10">
        <f t="shared" si="10"/>
        <v>13453.416710905292</v>
      </c>
      <c r="Q20" s="9">
        <v>46844</v>
      </c>
      <c r="R20" s="1">
        <v>52</v>
      </c>
      <c r="S20" s="10">
        <f t="shared" si="3"/>
        <v>35193.020876970251</v>
      </c>
      <c r="T20" s="1">
        <v>27</v>
      </c>
      <c r="U20" s="10">
        <f t="shared" si="0"/>
        <v>9602.0464368029934</v>
      </c>
      <c r="V20" s="10">
        <f t="shared" si="4"/>
        <v>7603.4304363824604</v>
      </c>
      <c r="W20" s="16">
        <v>25.2</v>
      </c>
      <c r="X20" s="40">
        <f>U20*2.25</f>
        <v>21604.604482806735</v>
      </c>
      <c r="Y20" s="10">
        <v>0</v>
      </c>
      <c r="Z20" s="10">
        <f t="shared" si="7"/>
        <v>21604.604482806735</v>
      </c>
      <c r="AA20" s="40">
        <f>U20-X20/W20</f>
        <v>8744.7208620884412</v>
      </c>
      <c r="AB20" s="10">
        <v>0</v>
      </c>
      <c r="AC20" s="10">
        <f t="shared" si="8"/>
        <v>8744.7208620884412</v>
      </c>
    </row>
    <row r="21" spans="1:29" ht="15" thickBot="1">
      <c r="B21" s="9">
        <v>47209</v>
      </c>
      <c r="C21" s="10">
        <v>53</v>
      </c>
      <c r="D21" s="10">
        <f t="shared" si="1"/>
        <v>35720.916190124801</v>
      </c>
      <c r="E21" s="10">
        <v>28</v>
      </c>
      <c r="F21" s="10">
        <f t="shared" si="6"/>
        <v>15308.964081482058</v>
      </c>
      <c r="G21" s="10">
        <f t="shared" si="5"/>
        <v>4409.9896531018276</v>
      </c>
      <c r="H21" s="12">
        <v>24.7</v>
      </c>
      <c r="I21" s="40">
        <f>F21*2.25</f>
        <v>34445.169183334627</v>
      </c>
      <c r="J21" s="10">
        <v>0</v>
      </c>
      <c r="K21" s="10">
        <f t="shared" si="9"/>
        <v>34445.169183334627</v>
      </c>
      <c r="L21" s="40">
        <f>F21-I21/H21</f>
        <v>13914.422818998875</v>
      </c>
      <c r="M21" s="10">
        <v>0</v>
      </c>
      <c r="N21" s="10">
        <f t="shared" si="10"/>
        <v>13914.422818998875</v>
      </c>
      <c r="Q21" s="9">
        <v>47209</v>
      </c>
      <c r="R21" s="1">
        <v>53</v>
      </c>
      <c r="S21" s="10">
        <f t="shared" si="3"/>
        <v>35720.916190124801</v>
      </c>
      <c r="T21" s="1">
        <v>28</v>
      </c>
      <c r="U21" s="10">
        <f t="shared" si="0"/>
        <v>9950.8266529633383</v>
      </c>
      <c r="V21" s="10">
        <f t="shared" si="4"/>
        <v>8268.7305995659244</v>
      </c>
      <c r="W21" s="16">
        <v>24.7</v>
      </c>
      <c r="X21" s="40">
        <f>U21*2.25</f>
        <v>22389.359969167512</v>
      </c>
      <c r="Y21" s="10">
        <v>0</v>
      </c>
      <c r="Z21" s="10">
        <f t="shared" si="7"/>
        <v>22389.359969167512</v>
      </c>
      <c r="AA21" s="40">
        <f>U21-X21/W21</f>
        <v>9044.3748323492691</v>
      </c>
      <c r="AB21" s="10">
        <v>0</v>
      </c>
      <c r="AC21" s="10">
        <f t="shared" si="8"/>
        <v>9044.3748323492691</v>
      </c>
    </row>
    <row r="22" spans="1:29" ht="15" thickBot="1">
      <c r="B22" s="9">
        <v>47574</v>
      </c>
      <c r="C22" s="10">
        <v>54</v>
      </c>
      <c r="D22" s="10">
        <f t="shared" si="1"/>
        <v>36256.729932976668</v>
      </c>
      <c r="E22" s="10">
        <v>29</v>
      </c>
      <c r="F22" s="10">
        <f t="shared" si="6"/>
        <v>15836.272844288658</v>
      </c>
      <c r="G22" s="10">
        <f t="shared" si="5"/>
        <v>5035.6569351356484</v>
      </c>
      <c r="H22" s="12">
        <v>24.2</v>
      </c>
      <c r="I22" s="40">
        <f>F22*2.25</f>
        <v>35631.613899649485</v>
      </c>
      <c r="J22" s="10">
        <v>0</v>
      </c>
      <c r="K22" s="10">
        <f t="shared" si="9"/>
        <v>35631.613899649485</v>
      </c>
      <c r="L22" s="40">
        <f>F22-I22/H22</f>
        <v>14363.89210463372</v>
      </c>
      <c r="M22" s="10">
        <v>0</v>
      </c>
      <c r="N22" s="10">
        <f t="shared" si="10"/>
        <v>14363.89210463372</v>
      </c>
      <c r="Q22" s="9">
        <v>47574</v>
      </c>
      <c r="R22" s="1">
        <v>54</v>
      </c>
      <c r="S22" s="10">
        <f t="shared" si="3"/>
        <v>36256.729932976668</v>
      </c>
      <c r="T22" s="1">
        <v>29</v>
      </c>
      <c r="U22" s="10">
        <f t="shared" si="0"/>
        <v>10293.577348787629</v>
      </c>
      <c r="V22" s="10">
        <f t="shared" si="4"/>
        <v>8952.278995796707</v>
      </c>
      <c r="W22" s="16">
        <v>24.2</v>
      </c>
      <c r="X22" s="40">
        <f>U22*2.25</f>
        <v>23160.549034772164</v>
      </c>
      <c r="Y22" s="10">
        <v>0</v>
      </c>
      <c r="Z22" s="10">
        <f t="shared" si="7"/>
        <v>23160.549034772164</v>
      </c>
      <c r="AA22" s="40">
        <f>U22-X22/W22</f>
        <v>9336.5298680119195</v>
      </c>
      <c r="AB22" s="10">
        <v>0</v>
      </c>
      <c r="AC22" s="10">
        <f t="shared" si="8"/>
        <v>9336.5298680119195</v>
      </c>
    </row>
    <row r="23" spans="1:29" ht="15" thickBot="1">
      <c r="B23" s="9">
        <v>47939</v>
      </c>
      <c r="C23" s="10">
        <v>55</v>
      </c>
      <c r="D23" s="10">
        <f t="shared" si="1"/>
        <v>36800.580881971313</v>
      </c>
      <c r="E23" s="10">
        <v>30</v>
      </c>
      <c r="F23" s="10">
        <f t="shared" si="6"/>
        <v>16355.813725320584</v>
      </c>
      <c r="G23" s="10">
        <f t="shared" si="5"/>
        <v>5679.1019879585365</v>
      </c>
      <c r="H23" s="12">
        <v>23.6</v>
      </c>
      <c r="I23" s="11">
        <f t="shared" ref="I23" si="11">F23/4*H23</f>
        <v>96499.300979391453</v>
      </c>
      <c r="J23" s="11">
        <f>G23/4*12</f>
        <v>17037.305963875609</v>
      </c>
      <c r="K23" s="11">
        <f t="shared" si="9"/>
        <v>113536.60694326706</v>
      </c>
      <c r="L23" s="11">
        <f>F23*3/4</f>
        <v>12266.860293990438</v>
      </c>
      <c r="M23" s="11">
        <f>G23*3/4</f>
        <v>4259.3264909689024</v>
      </c>
      <c r="N23" s="11">
        <f t="shared" si="10"/>
        <v>16526.18678495934</v>
      </c>
      <c r="Q23" s="9">
        <v>47939</v>
      </c>
      <c r="R23" s="1">
        <v>55</v>
      </c>
      <c r="S23" s="10">
        <f t="shared" si="3"/>
        <v>36800.580881971313</v>
      </c>
      <c r="T23" s="1">
        <v>30</v>
      </c>
      <c r="U23" s="10">
        <f t="shared" si="0"/>
        <v>10631.278921458379</v>
      </c>
      <c r="V23" s="10">
        <f t="shared" si="4"/>
        <v>9654.4733795295106</v>
      </c>
      <c r="W23" s="16">
        <v>23.6</v>
      </c>
      <c r="X23" s="11">
        <f t="shared" ref="X23" si="12">U23/4*W23</f>
        <v>62724.545636604438</v>
      </c>
      <c r="Y23" s="11">
        <f>V23/4*12</f>
        <v>28963.420138588532</v>
      </c>
      <c r="Z23" s="11">
        <f t="shared" si="7"/>
        <v>91687.965775192977</v>
      </c>
      <c r="AA23" s="11">
        <f>U23*3/4</f>
        <v>7973.4591910937843</v>
      </c>
      <c r="AB23" s="11">
        <f>V23*3/4</f>
        <v>7240.8550346471329</v>
      </c>
      <c r="AC23" s="11">
        <f t="shared" si="8"/>
        <v>15214.314225740916</v>
      </c>
    </row>
    <row r="24" spans="1:29">
      <c r="B24" s="14"/>
      <c r="D24" s="15"/>
      <c r="F24" s="15"/>
      <c r="G24" s="15"/>
      <c r="H24" s="15"/>
      <c r="I24" s="15"/>
      <c r="J24" s="15"/>
      <c r="Q24" s="14"/>
      <c r="S24" s="15"/>
      <c r="U24" s="15"/>
      <c r="V24" s="15"/>
      <c r="W24" s="15"/>
      <c r="X24" s="15"/>
      <c r="Y24" s="15"/>
    </row>
    <row r="25" spans="1:29">
      <c r="B25" s="14"/>
      <c r="D25" s="15"/>
      <c r="F25" s="15"/>
      <c r="G25" s="15"/>
      <c r="H25" s="15"/>
      <c r="I25" s="15"/>
      <c r="J25" s="15"/>
      <c r="Q25" s="14"/>
      <c r="S25" s="15"/>
      <c r="U25" s="15"/>
      <c r="V25" s="15"/>
      <c r="W25" s="15"/>
      <c r="X25" s="15"/>
      <c r="Y25" s="15"/>
    </row>
    <row r="26" spans="1:29" s="53" customFormat="1">
      <c r="B26" s="54"/>
      <c r="D26" s="55"/>
      <c r="F26" s="55"/>
      <c r="G26" s="55"/>
      <c r="H26" s="55"/>
      <c r="I26" s="55"/>
      <c r="J26" s="55"/>
      <c r="Q26" s="54"/>
      <c r="S26" s="55"/>
      <c r="U26" s="55"/>
      <c r="V26" s="55"/>
      <c r="W26" s="55"/>
      <c r="X26" s="55"/>
      <c r="Y26" s="55"/>
    </row>
    <row r="27" spans="1:29" ht="15" thickBot="1">
      <c r="A27" s="18" t="s">
        <v>59</v>
      </c>
      <c r="B27" s="14"/>
      <c r="D27" s="15"/>
      <c r="F27" s="15"/>
      <c r="G27" s="15"/>
      <c r="H27" s="15"/>
      <c r="I27" s="15"/>
      <c r="J27" s="15"/>
      <c r="Q27" s="14"/>
      <c r="S27" s="15"/>
      <c r="U27" s="15"/>
      <c r="V27" s="15"/>
      <c r="W27" s="15"/>
      <c r="X27" s="15"/>
      <c r="Y27" s="15"/>
    </row>
    <row r="28" spans="1:29" ht="23.5" thickBot="1">
      <c r="B28" s="19" t="s">
        <v>18</v>
      </c>
      <c r="C28" s="19"/>
      <c r="D28" s="20"/>
      <c r="E28" s="20" t="s">
        <v>19</v>
      </c>
      <c r="F28" s="20" t="s">
        <v>20</v>
      </c>
      <c r="G28" s="20" t="s">
        <v>21</v>
      </c>
      <c r="H28" s="15"/>
      <c r="I28" s="15"/>
      <c r="J28" s="15"/>
      <c r="Q28" s="14"/>
      <c r="S28" s="15"/>
      <c r="U28" s="15"/>
      <c r="V28" s="15"/>
      <c r="W28" s="15"/>
      <c r="X28" s="15"/>
      <c r="Y28" s="15"/>
    </row>
    <row r="29" spans="1:29" ht="15" thickBot="1">
      <c r="B29" s="31" t="s">
        <v>22</v>
      </c>
      <c r="C29" s="21"/>
      <c r="D29" s="22"/>
      <c r="E29" s="51">
        <v>43556</v>
      </c>
      <c r="F29" s="23">
        <v>42</v>
      </c>
      <c r="G29" s="41">
        <v>6.2802381838481497E-2</v>
      </c>
      <c r="H29" s="15"/>
      <c r="I29" s="15"/>
      <c r="J29" s="15"/>
      <c r="Q29" s="14"/>
      <c r="S29" s="15"/>
      <c r="U29" s="15"/>
      <c r="V29" s="15"/>
      <c r="W29" s="15"/>
      <c r="X29" s="15"/>
      <c r="Y29" s="15"/>
    </row>
    <row r="30" spans="1:29" ht="15" thickBot="1">
      <c r="B30" s="32" t="s">
        <v>23</v>
      </c>
      <c r="C30" s="24"/>
      <c r="D30" s="25"/>
      <c r="E30" s="52">
        <v>44287</v>
      </c>
      <c r="F30" s="26">
        <v>44</v>
      </c>
      <c r="G30" s="42">
        <v>4.3129358895795056E-2</v>
      </c>
      <c r="H30" s="15"/>
      <c r="I30" s="15"/>
      <c r="J30" s="15"/>
      <c r="Q30" s="14"/>
      <c r="S30" s="15"/>
      <c r="U30" s="15"/>
      <c r="V30" s="15"/>
      <c r="W30" s="15"/>
      <c r="X30" s="15"/>
      <c r="Y30" s="15"/>
    </row>
    <row r="31" spans="1:29" ht="15" thickBot="1">
      <c r="B31" s="32" t="s">
        <v>24</v>
      </c>
      <c r="C31" s="24"/>
      <c r="D31" s="25"/>
      <c r="E31" s="52">
        <v>46113</v>
      </c>
      <c r="F31" s="26">
        <v>49</v>
      </c>
      <c r="G31" s="42">
        <v>2.1652166615380386E-2</v>
      </c>
      <c r="H31" s="15"/>
      <c r="I31" s="15"/>
      <c r="J31" s="15"/>
      <c r="Q31" s="14"/>
      <c r="S31" s="15"/>
      <c r="U31" s="15"/>
      <c r="V31" s="15"/>
      <c r="W31" s="15"/>
      <c r="X31" s="15"/>
      <c r="Y31" s="15"/>
    </row>
    <row r="32" spans="1:29" ht="15" thickBot="1">
      <c r="B32" s="32" t="s">
        <v>25</v>
      </c>
      <c r="C32" s="24"/>
      <c r="D32" s="25"/>
      <c r="E32" s="52">
        <v>46844</v>
      </c>
      <c r="F32" s="26">
        <v>51</v>
      </c>
      <c r="G32" s="42">
        <v>2.7764847621916111E-2</v>
      </c>
      <c r="H32" s="15"/>
      <c r="I32" s="15"/>
      <c r="J32" s="15"/>
      <c r="Q32" s="14"/>
      <c r="S32" s="15"/>
      <c r="U32" s="15"/>
      <c r="V32" s="15"/>
      <c r="W32" s="15"/>
      <c r="X32" s="15"/>
      <c r="Y32" s="15"/>
    </row>
    <row r="33" spans="1:29" ht="15" thickBot="1">
      <c r="B33" s="32" t="s">
        <v>26</v>
      </c>
      <c r="C33" s="24"/>
      <c r="D33" s="25"/>
      <c r="E33" s="52">
        <v>47939</v>
      </c>
      <c r="F33" s="26">
        <v>54</v>
      </c>
      <c r="G33" s="42">
        <v>6.4979352604236151E-2</v>
      </c>
      <c r="H33" s="15"/>
      <c r="I33" s="15"/>
      <c r="J33" s="15"/>
      <c r="Q33" s="14"/>
      <c r="S33" s="15"/>
      <c r="U33" s="15"/>
      <c r="V33" s="15"/>
      <c r="W33" s="15"/>
      <c r="X33" s="15"/>
      <c r="Y33" s="15"/>
    </row>
    <row r="34" spans="1:29">
      <c r="B34" s="14"/>
      <c r="D34" s="15"/>
      <c r="F34" s="15"/>
      <c r="G34" s="15"/>
      <c r="H34" s="15"/>
      <c r="I34" s="15"/>
      <c r="J34" s="15"/>
      <c r="Q34" s="14"/>
      <c r="S34" s="15"/>
      <c r="U34" s="15"/>
      <c r="V34" s="15"/>
      <c r="W34" s="15"/>
      <c r="X34" s="15"/>
      <c r="Y34" s="15"/>
    </row>
    <row r="35" spans="1:29" ht="15" thickBot="1">
      <c r="A35" s="18" t="s">
        <v>27</v>
      </c>
      <c r="D35" s="27"/>
      <c r="E35" s="28"/>
      <c r="F35" s="29"/>
      <c r="P35" s="18" t="s">
        <v>28</v>
      </c>
      <c r="Q35" s="14"/>
      <c r="S35" s="15"/>
      <c r="U35" s="15"/>
      <c r="W35" s="15"/>
      <c r="X35" s="15"/>
      <c r="Y35" s="15"/>
    </row>
    <row r="36" spans="1:29" ht="34.5">
      <c r="B36" s="4" t="s">
        <v>2</v>
      </c>
      <c r="C36" s="5" t="s">
        <v>66</v>
      </c>
      <c r="D36" s="5" t="s">
        <v>67</v>
      </c>
      <c r="E36" s="5" t="s">
        <v>72</v>
      </c>
      <c r="F36" s="5" t="s">
        <v>83</v>
      </c>
      <c r="G36" s="5" t="s">
        <v>70</v>
      </c>
      <c r="H36" s="5" t="s">
        <v>73</v>
      </c>
      <c r="I36" s="5" t="s">
        <v>74</v>
      </c>
      <c r="J36" s="5" t="s">
        <v>64</v>
      </c>
      <c r="K36" s="5" t="s">
        <v>3</v>
      </c>
      <c r="L36" s="5" t="s">
        <v>75</v>
      </c>
      <c r="M36" s="5" t="s">
        <v>65</v>
      </c>
      <c r="N36" s="5" t="s">
        <v>4</v>
      </c>
      <c r="Q36" s="4" t="s">
        <v>2</v>
      </c>
      <c r="R36" s="5" t="s">
        <v>66</v>
      </c>
      <c r="S36" s="5" t="s">
        <v>67</v>
      </c>
      <c r="T36" s="5" t="s">
        <v>72</v>
      </c>
      <c r="U36" s="5" t="s">
        <v>83</v>
      </c>
      <c r="V36" s="5" t="s">
        <v>70</v>
      </c>
      <c r="W36" s="5" t="s">
        <v>73</v>
      </c>
      <c r="X36" s="5" t="s">
        <v>74</v>
      </c>
      <c r="Y36" s="5" t="s">
        <v>64</v>
      </c>
      <c r="Z36" s="5" t="s">
        <v>3</v>
      </c>
      <c r="AA36" s="5" t="s">
        <v>75</v>
      </c>
      <c r="AB36" s="5" t="s">
        <v>65</v>
      </c>
      <c r="AC36" s="5" t="s">
        <v>4</v>
      </c>
    </row>
    <row r="37" spans="1:29" ht="15" thickBot="1">
      <c r="B37" s="6"/>
      <c r="C37" s="7"/>
      <c r="D37" s="8" t="s">
        <v>5</v>
      </c>
      <c r="E37" s="7"/>
      <c r="F37" s="8" t="s">
        <v>6</v>
      </c>
      <c r="G37" s="8" t="s">
        <v>7</v>
      </c>
      <c r="H37" s="8" t="s">
        <v>8</v>
      </c>
      <c r="I37" s="8" t="s">
        <v>9</v>
      </c>
      <c r="J37" s="8" t="s">
        <v>10</v>
      </c>
      <c r="K37" s="8" t="s">
        <v>11</v>
      </c>
      <c r="L37" s="8" t="s">
        <v>12</v>
      </c>
      <c r="M37" s="8" t="s">
        <v>13</v>
      </c>
      <c r="N37" s="8" t="s">
        <v>14</v>
      </c>
      <c r="Q37" s="6"/>
      <c r="R37" s="7"/>
      <c r="S37" s="8" t="s">
        <v>5</v>
      </c>
      <c r="T37" s="7"/>
      <c r="U37" s="8" t="s">
        <v>6</v>
      </c>
      <c r="V37" s="8" t="s">
        <v>7</v>
      </c>
      <c r="W37" s="8" t="s">
        <v>8</v>
      </c>
      <c r="X37" s="8" t="s">
        <v>9</v>
      </c>
      <c r="Y37" s="8" t="s">
        <v>10</v>
      </c>
      <c r="Z37" s="8" t="s">
        <v>11</v>
      </c>
      <c r="AA37" s="8" t="s">
        <v>12</v>
      </c>
      <c r="AB37" s="8" t="s">
        <v>13</v>
      </c>
      <c r="AC37" s="8" t="s">
        <v>14</v>
      </c>
    </row>
    <row r="38" spans="1:29" ht="15" thickBot="1">
      <c r="B38" s="9">
        <v>42095</v>
      </c>
      <c r="C38" s="10">
        <v>39</v>
      </c>
      <c r="D38" s="10">
        <v>29000</v>
      </c>
      <c r="E38" s="10">
        <v>14</v>
      </c>
      <c r="F38" s="10"/>
      <c r="G38" s="10"/>
      <c r="H38" s="10"/>
      <c r="I38" s="10"/>
      <c r="J38" s="10"/>
      <c r="K38" s="10"/>
      <c r="L38" s="10"/>
      <c r="M38" s="10"/>
      <c r="N38" s="10"/>
      <c r="Q38" s="9">
        <v>42095</v>
      </c>
      <c r="R38" s="1">
        <v>39</v>
      </c>
      <c r="S38" s="10">
        <v>29000</v>
      </c>
      <c r="T38" s="1">
        <v>14</v>
      </c>
      <c r="U38" s="10">
        <f>S38*(MAX(T38-20,0)*2/60+MIN(T38,20)/60)*13/T38</f>
        <v>6283.3333333333339</v>
      </c>
      <c r="V38" s="10">
        <f>S38/64.8</f>
        <v>447.53086419753089</v>
      </c>
      <c r="W38" s="1"/>
      <c r="X38" s="1"/>
      <c r="Y38" s="1"/>
      <c r="Z38" s="1"/>
      <c r="AA38" s="1"/>
      <c r="AB38" s="1"/>
      <c r="AC38" s="1"/>
    </row>
    <row r="39" spans="1:29" ht="15" thickBot="1">
      <c r="B39" s="9">
        <v>42461</v>
      </c>
      <c r="C39" s="10">
        <v>40</v>
      </c>
      <c r="D39" s="10">
        <f>D38*(1+Introduction!$C$33)</f>
        <v>29434.999999999996</v>
      </c>
      <c r="E39" s="10">
        <v>15</v>
      </c>
      <c r="F39" s="10"/>
      <c r="G39" s="10"/>
      <c r="H39" s="10"/>
      <c r="I39" s="10"/>
      <c r="J39" s="10"/>
      <c r="K39" s="10"/>
      <c r="L39" s="10"/>
      <c r="M39" s="10"/>
      <c r="N39" s="10"/>
      <c r="Q39" s="9">
        <v>42461</v>
      </c>
      <c r="R39" s="1">
        <v>40</v>
      </c>
      <c r="S39" s="10">
        <f>S38*(1+Introduction!$C$33)</f>
        <v>29434.999999999996</v>
      </c>
      <c r="T39" s="1">
        <v>15</v>
      </c>
      <c r="U39" s="10">
        <f>S39*(MAX(T39-20,0)*2/60+MIN(T39,20)/60)*13/T39</f>
        <v>6377.5833333333321</v>
      </c>
      <c r="V39" s="10">
        <f t="shared" ref="V39:V54" si="13">V38*(1+FPS2015_indexation)+S39/64.8</f>
        <v>908.48765432098753</v>
      </c>
      <c r="W39" s="1"/>
      <c r="X39" s="1"/>
      <c r="Y39" s="1"/>
      <c r="Z39" s="1"/>
      <c r="AA39" s="1"/>
      <c r="AB39" s="1"/>
      <c r="AC39" s="1"/>
    </row>
    <row r="40" spans="1:29" ht="15" thickBot="1">
      <c r="B40" s="9">
        <v>42826</v>
      </c>
      <c r="C40" s="10">
        <v>41</v>
      </c>
      <c r="D40" s="10">
        <f>D39*(1+Introduction!$C$33)</f>
        <v>29876.524999999994</v>
      </c>
      <c r="E40" s="10">
        <v>16</v>
      </c>
      <c r="F40" s="10"/>
      <c r="G40" s="10"/>
      <c r="H40" s="10"/>
      <c r="I40" s="10"/>
      <c r="J40" s="10"/>
      <c r="K40" s="10"/>
      <c r="L40" s="10"/>
      <c r="M40" s="10"/>
      <c r="N40" s="10"/>
      <c r="Q40" s="9">
        <v>42826</v>
      </c>
      <c r="R40" s="1">
        <v>41</v>
      </c>
      <c r="S40" s="10">
        <f>S39*(1+Introduction!$C$33)</f>
        <v>29876.524999999994</v>
      </c>
      <c r="T40" s="1">
        <v>16</v>
      </c>
      <c r="U40" s="10">
        <f>S40*(MAX(T40-20,0)*2/60+MIN(T40,20)/60)*13/T40</f>
        <v>6473.2470833333318</v>
      </c>
      <c r="V40" s="10">
        <f t="shared" si="13"/>
        <v>1383.1724537037035</v>
      </c>
      <c r="W40" s="1"/>
      <c r="X40" s="1"/>
      <c r="Y40" s="1"/>
      <c r="Z40" s="1"/>
      <c r="AA40" s="1"/>
      <c r="AB40" s="1"/>
      <c r="AC40" s="1"/>
    </row>
    <row r="41" spans="1:29" ht="15" thickBot="1">
      <c r="B41" s="9">
        <v>43191</v>
      </c>
      <c r="C41" s="10">
        <v>42</v>
      </c>
      <c r="D41" s="10">
        <f>D40*(1+Introduction!$C$33)</f>
        <v>30324.672874999993</v>
      </c>
      <c r="E41" s="10">
        <v>17</v>
      </c>
      <c r="F41" s="10"/>
      <c r="G41" s="10"/>
      <c r="H41" s="10"/>
      <c r="I41" s="10"/>
      <c r="J41" s="10"/>
      <c r="K41" s="10"/>
      <c r="L41" s="10"/>
      <c r="M41" s="10"/>
      <c r="N41" s="10"/>
      <c r="Q41" s="9">
        <v>43191</v>
      </c>
      <c r="R41" s="1">
        <v>42</v>
      </c>
      <c r="S41" s="10">
        <f>S40*(1+Introduction!$C$33)</f>
        <v>30324.672874999993</v>
      </c>
      <c r="T41" s="1">
        <v>17</v>
      </c>
      <c r="U41" s="10">
        <f t="shared" ref="U41:U54" si="14">S41*(MAX(T41-20,0)*2/60+MIN(T41,20)/60)*13/T41</f>
        <v>6570.3457895833317</v>
      </c>
      <c r="V41" s="10">
        <f t="shared" si="13"/>
        <v>1871.8933873456785</v>
      </c>
      <c r="W41" s="1"/>
      <c r="X41" s="1"/>
      <c r="Y41" s="1"/>
      <c r="Z41" s="1"/>
      <c r="AA41" s="1"/>
      <c r="AB41" s="1"/>
      <c r="AC41" s="1"/>
    </row>
    <row r="42" spans="1:29" ht="15" thickBot="1">
      <c r="B42" s="9">
        <v>43556</v>
      </c>
      <c r="C42" s="10">
        <v>43</v>
      </c>
      <c r="D42" s="10">
        <f>D41*(1+Introduction!$C$33)*(1+$G$29)</f>
        <v>32712.571578423125</v>
      </c>
      <c r="E42" s="10">
        <v>18</v>
      </c>
      <c r="F42" s="10"/>
      <c r="G42" s="10"/>
      <c r="H42" s="10"/>
      <c r="I42" s="10"/>
      <c r="J42" s="10"/>
      <c r="K42" s="10"/>
      <c r="L42" s="10"/>
      <c r="M42" s="10"/>
      <c r="N42" s="10"/>
      <c r="Q42" s="9">
        <v>43556</v>
      </c>
      <c r="R42" s="1">
        <v>43</v>
      </c>
      <c r="S42" s="10">
        <f>S41*(1+Introduction!$C$33)*(1+$G$29)</f>
        <v>32712.571578423125</v>
      </c>
      <c r="T42" s="1">
        <v>18</v>
      </c>
      <c r="U42" s="10">
        <f t="shared" si="14"/>
        <v>7087.7238419916766</v>
      </c>
      <c r="V42" s="10">
        <f t="shared" si="13"/>
        <v>2404.7954236253563</v>
      </c>
      <c r="W42" s="1"/>
      <c r="X42" s="1"/>
      <c r="Y42" s="1"/>
      <c r="Z42" s="1"/>
      <c r="AA42" s="1"/>
      <c r="AB42" s="1"/>
      <c r="AC42" s="1"/>
    </row>
    <row r="43" spans="1:29" ht="15" thickBot="1">
      <c r="B43" s="9">
        <v>43922</v>
      </c>
      <c r="C43" s="10">
        <v>44</v>
      </c>
      <c r="D43" s="10">
        <f>D42*(1+Introduction!$C$33)</f>
        <v>33203.260152099472</v>
      </c>
      <c r="E43" s="10">
        <v>19</v>
      </c>
      <c r="F43" s="10"/>
      <c r="G43" s="10"/>
      <c r="H43" s="10"/>
      <c r="I43" s="10"/>
      <c r="J43" s="10"/>
      <c r="K43" s="10"/>
      <c r="L43" s="10"/>
      <c r="M43" s="10"/>
      <c r="N43" s="10"/>
      <c r="Q43" s="9">
        <v>43922</v>
      </c>
      <c r="R43" s="1">
        <v>44</v>
      </c>
      <c r="S43" s="10">
        <f>S42*(1+Introduction!$C$33)</f>
        <v>33203.260152099472</v>
      </c>
      <c r="T43" s="1">
        <v>19</v>
      </c>
      <c r="U43" s="10">
        <f t="shared" si="14"/>
        <v>7194.0396996215522</v>
      </c>
      <c r="V43" s="10">
        <f t="shared" si="13"/>
        <v>2953.2633449812715</v>
      </c>
      <c r="W43" s="1"/>
      <c r="X43" s="1"/>
      <c r="Y43" s="1"/>
      <c r="Z43" s="1"/>
      <c r="AA43" s="1"/>
      <c r="AB43" s="1"/>
      <c r="AC43" s="1"/>
    </row>
    <row r="44" spans="1:29" ht="15" thickBot="1">
      <c r="B44" s="9">
        <v>44287</v>
      </c>
      <c r="C44" s="10">
        <v>45</v>
      </c>
      <c r="D44" s="10">
        <f>D43*(1+Introduction!$C$33)*(1+$G$30)</f>
        <v>35154.824907845461</v>
      </c>
      <c r="E44" s="10">
        <v>20</v>
      </c>
      <c r="F44" s="10">
        <f t="shared" ref="F44:F54" si="15">D44*(MAX(E44-20,0)*2/60+MIN(E44,20)/60)*$E$44/E44</f>
        <v>11718.27496928182</v>
      </c>
      <c r="G44" s="10">
        <v>0</v>
      </c>
      <c r="H44" s="10"/>
      <c r="I44" s="10"/>
      <c r="J44" s="10"/>
      <c r="K44" s="10"/>
      <c r="L44" s="10"/>
      <c r="M44" s="10"/>
      <c r="N44" s="10"/>
      <c r="Q44" s="9">
        <v>44287</v>
      </c>
      <c r="R44" s="1">
        <v>45</v>
      </c>
      <c r="S44" s="10">
        <f>S43*(1+Introduction!$C$33)*(1+$G$30)</f>
        <v>35154.824907845461</v>
      </c>
      <c r="T44" s="1">
        <v>20</v>
      </c>
      <c r="U44" s="10">
        <f t="shared" si="14"/>
        <v>7616.8787300331824</v>
      </c>
      <c r="V44" s="10">
        <f t="shared" si="13"/>
        <v>3540.0750252153339</v>
      </c>
      <c r="W44" s="1"/>
      <c r="X44" s="1"/>
      <c r="Y44" s="1"/>
      <c r="Z44" s="1"/>
      <c r="AA44" s="1"/>
      <c r="AB44" s="1"/>
      <c r="AC44" s="1"/>
    </row>
    <row r="45" spans="1:29" ht="15" thickBot="1">
      <c r="B45" s="9">
        <v>44652</v>
      </c>
      <c r="C45" s="10">
        <v>46</v>
      </c>
      <c r="D45" s="10">
        <f>D44*(1+Introduction!$C$33)</f>
        <v>35682.147281463142</v>
      </c>
      <c r="E45" s="10">
        <v>21</v>
      </c>
      <c r="F45" s="10">
        <f t="shared" si="15"/>
        <v>12460.432384003001</v>
      </c>
      <c r="G45" s="10">
        <f t="shared" ref="G45:G54" si="16">G44*(1+FPS2015_indexation)+D45/64.8</f>
        <v>550.65042101023369</v>
      </c>
      <c r="H45" s="10"/>
      <c r="I45" s="10"/>
      <c r="J45" s="10"/>
      <c r="K45" s="10"/>
      <c r="L45" s="10"/>
      <c r="M45" s="10"/>
      <c r="N45" s="10"/>
      <c r="Q45" s="9">
        <v>44652</v>
      </c>
      <c r="R45" s="1">
        <v>46</v>
      </c>
      <c r="S45" s="10">
        <f>S44*(1+Introduction!$C$33)</f>
        <v>35682.147281463142</v>
      </c>
      <c r="T45" s="1">
        <v>21</v>
      </c>
      <c r="U45" s="10">
        <f t="shared" si="14"/>
        <v>8099.2810496019501</v>
      </c>
      <c r="V45" s="10">
        <f t="shared" si="13"/>
        <v>4143.8265716037977</v>
      </c>
      <c r="W45" s="1"/>
      <c r="X45" s="1"/>
      <c r="Y45" s="1"/>
      <c r="Z45" s="1"/>
      <c r="AA45" s="1"/>
      <c r="AB45" s="1"/>
      <c r="AC45" s="1"/>
    </row>
    <row r="46" spans="1:29" ht="15" thickBot="1">
      <c r="B46" s="9">
        <v>45017</v>
      </c>
      <c r="C46" s="10">
        <v>47</v>
      </c>
      <c r="D46" s="10">
        <f>D45*(1+Introduction!$C$33)</f>
        <v>36217.379490685082</v>
      </c>
      <c r="E46" s="10">
        <v>22</v>
      </c>
      <c r="F46" s="10">
        <f t="shared" si="15"/>
        <v>13169.956178430939</v>
      </c>
      <c r="G46" s="10">
        <f t="shared" si="16"/>
        <v>1117.8203546507743</v>
      </c>
      <c r="H46" s="10"/>
      <c r="I46" s="10"/>
      <c r="J46" s="10"/>
      <c r="K46" s="10"/>
      <c r="L46" s="10"/>
      <c r="M46" s="10"/>
      <c r="N46" s="10"/>
      <c r="Q46" s="9">
        <v>45017</v>
      </c>
      <c r="R46" s="1">
        <v>47</v>
      </c>
      <c r="S46" s="10">
        <f>S45*(1+Introduction!$C$33)</f>
        <v>36217.379490685082</v>
      </c>
      <c r="T46" s="1">
        <v>22</v>
      </c>
      <c r="U46" s="10">
        <f t="shared" si="14"/>
        <v>8560.4715159801108</v>
      </c>
      <c r="V46" s="10">
        <f t="shared" si="13"/>
        <v>4764.8941475032416</v>
      </c>
      <c r="W46" s="1"/>
      <c r="X46" s="1"/>
      <c r="Y46" s="1"/>
      <c r="Z46" s="1"/>
      <c r="AA46" s="1"/>
      <c r="AB46" s="1"/>
      <c r="AC46" s="1"/>
    </row>
    <row r="47" spans="1:29" ht="15" thickBot="1">
      <c r="B47" s="9">
        <v>45383</v>
      </c>
      <c r="C47" s="10">
        <v>48</v>
      </c>
      <c r="D47" s="10">
        <f>D46*(1+Introduction!$C$33)</f>
        <v>36760.640183045354</v>
      </c>
      <c r="E47" s="10">
        <v>23</v>
      </c>
      <c r="F47" s="10">
        <f t="shared" si="15"/>
        <v>13851.835431292453</v>
      </c>
      <c r="G47" s="10">
        <f t="shared" si="16"/>
        <v>1701.8814899558038</v>
      </c>
      <c r="H47" s="10"/>
      <c r="I47" s="10"/>
      <c r="J47" s="10"/>
      <c r="K47" s="10"/>
      <c r="L47" s="10"/>
      <c r="M47" s="10"/>
      <c r="N47" s="10"/>
      <c r="Q47" s="9">
        <v>45383</v>
      </c>
      <c r="R47" s="1">
        <v>48</v>
      </c>
      <c r="S47" s="10">
        <f>S46*(1+Introduction!$C$33)</f>
        <v>36760.640183045354</v>
      </c>
      <c r="T47" s="1">
        <v>23</v>
      </c>
      <c r="U47" s="10">
        <f t="shared" si="14"/>
        <v>9003.693030340095</v>
      </c>
      <c r="V47" s="10">
        <f t="shared" si="13"/>
        <v>5403.6613897010575</v>
      </c>
      <c r="W47" s="1"/>
      <c r="X47" s="1"/>
      <c r="Y47" s="1"/>
      <c r="Z47" s="1"/>
      <c r="AA47" s="1"/>
      <c r="AB47" s="1"/>
      <c r="AC47" s="1"/>
    </row>
    <row r="48" spans="1:29" ht="15" thickBot="1">
      <c r="B48" s="9">
        <v>45748</v>
      </c>
      <c r="C48" s="10">
        <v>49</v>
      </c>
      <c r="D48" s="10">
        <f>D47*(1+Introduction!$C$33)</f>
        <v>37312.04978579103</v>
      </c>
      <c r="E48" s="10">
        <v>24</v>
      </c>
      <c r="F48" s="10">
        <f t="shared" si="15"/>
        <v>14510.24158336318</v>
      </c>
      <c r="G48" s="10">
        <f t="shared" si="16"/>
        <v>2303.2129497401875</v>
      </c>
      <c r="H48" s="10"/>
      <c r="I48" s="10"/>
      <c r="J48" s="10"/>
      <c r="K48" s="10"/>
      <c r="L48" s="10"/>
      <c r="M48" s="10"/>
      <c r="N48" s="10"/>
      <c r="Q48" s="9">
        <v>45748</v>
      </c>
      <c r="R48" s="1">
        <v>49</v>
      </c>
      <c r="S48" s="10">
        <f>S47*(1+Introduction!$C$33)</f>
        <v>37312.04978579103</v>
      </c>
      <c r="T48" s="1">
        <v>24</v>
      </c>
      <c r="U48" s="10">
        <f t="shared" si="14"/>
        <v>9431.657029186068</v>
      </c>
      <c r="V48" s="10">
        <f t="shared" si="13"/>
        <v>6060.5195479816193</v>
      </c>
      <c r="W48" s="1"/>
      <c r="X48" s="1"/>
      <c r="Y48" s="1"/>
      <c r="Z48" s="1"/>
      <c r="AA48" s="1"/>
      <c r="AB48" s="1"/>
      <c r="AC48" s="1"/>
    </row>
    <row r="49" spans="2:29" ht="15" thickBot="1">
      <c r="B49" s="9">
        <v>46113</v>
      </c>
      <c r="C49" s="10">
        <v>50</v>
      </c>
      <c r="D49" s="10">
        <f>D48*(1+Introduction!$C$33)*(1+$G$31)</f>
        <v>38691.735552082057</v>
      </c>
      <c r="E49" s="10">
        <v>25</v>
      </c>
      <c r="F49" s="10">
        <f t="shared" si="15"/>
        <v>15476.694220832824</v>
      </c>
      <c r="G49" s="10">
        <f t="shared" si="16"/>
        <v>2934.8558284320006</v>
      </c>
      <c r="H49" s="12">
        <v>26.2</v>
      </c>
      <c r="I49" s="39">
        <f>F49*2.25</f>
        <v>34822.561996873854</v>
      </c>
      <c r="J49" s="11">
        <v>0</v>
      </c>
      <c r="K49" s="11">
        <f>I49+J49</f>
        <v>34822.561996873854</v>
      </c>
      <c r="L49" s="39">
        <f>F49-I49/H49</f>
        <v>14147.588801104814</v>
      </c>
      <c r="M49" s="11">
        <v>0</v>
      </c>
      <c r="N49" s="11">
        <f>L49+M49</f>
        <v>14147.588801104814</v>
      </c>
      <c r="Q49" s="9">
        <v>46113</v>
      </c>
      <c r="R49" s="1">
        <v>50</v>
      </c>
      <c r="S49" s="10">
        <f>S48*(1+Introduction!$C$33)*(1+$G$31)</f>
        <v>38691.735552082057</v>
      </c>
      <c r="T49" s="1">
        <v>25</v>
      </c>
      <c r="U49" s="10">
        <f t="shared" si="14"/>
        <v>10059.851243541336</v>
      </c>
      <c r="V49" s="10">
        <f t="shared" si="13"/>
        <v>6748.5220256470529</v>
      </c>
      <c r="W49" s="16">
        <v>26.2</v>
      </c>
      <c r="X49" s="39">
        <f>U49*2.25</f>
        <v>22634.665297968008</v>
      </c>
      <c r="Y49" s="11">
        <v>0</v>
      </c>
      <c r="Z49" s="11">
        <f>X49+Y49</f>
        <v>22634.665297968008</v>
      </c>
      <c r="AA49" s="39">
        <f>U49-X49/W49</f>
        <v>9195.9327207181286</v>
      </c>
      <c r="AB49" s="11">
        <v>0</v>
      </c>
      <c r="AC49" s="11">
        <f>AA49+AB49</f>
        <v>9195.9327207181286</v>
      </c>
    </row>
    <row r="50" spans="2:29" ht="15" thickBot="1">
      <c r="B50" s="9">
        <v>46478</v>
      </c>
      <c r="C50" s="10">
        <v>51</v>
      </c>
      <c r="D50" s="10">
        <f>D49*(1+Introduction!$C$33)</f>
        <v>39272.11158536328</v>
      </c>
      <c r="E50" s="10">
        <v>26</v>
      </c>
      <c r="F50" s="10">
        <f t="shared" si="15"/>
        <v>16111.63552220032</v>
      </c>
      <c r="G50" s="10">
        <f t="shared" si="16"/>
        <v>3584.9297705708768</v>
      </c>
      <c r="H50" s="12">
        <v>25.7</v>
      </c>
      <c r="I50" s="40">
        <f>F50*2.25</f>
        <v>36251.179924950724</v>
      </c>
      <c r="J50" s="10">
        <v>0</v>
      </c>
      <c r="K50" s="10">
        <f t="shared" ref="K50:K54" si="17">I50+J50</f>
        <v>36251.179924950724</v>
      </c>
      <c r="L50" s="40">
        <f>F50-I50/H50</f>
        <v>14701.083774147763</v>
      </c>
      <c r="M50" s="10">
        <v>0</v>
      </c>
      <c r="N50" s="10">
        <f t="shared" ref="N50:N54" si="18">L50+M50</f>
        <v>14701.083774147763</v>
      </c>
      <c r="Q50" s="9">
        <v>46478</v>
      </c>
      <c r="R50" s="1">
        <v>51</v>
      </c>
      <c r="S50" s="10">
        <f>S49*(1+Introduction!$C$33)</f>
        <v>39272.11158536328</v>
      </c>
      <c r="T50" s="1">
        <v>26</v>
      </c>
      <c r="U50" s="10">
        <f t="shared" si="14"/>
        <v>10472.563089430208</v>
      </c>
      <c r="V50" s="10">
        <f t="shared" si="13"/>
        <v>7455.8009607441545</v>
      </c>
      <c r="W50" s="16">
        <v>25.7</v>
      </c>
      <c r="X50" s="40">
        <f>U50*2.25</f>
        <v>23563.266951217971</v>
      </c>
      <c r="Y50" s="10">
        <v>0</v>
      </c>
      <c r="Z50" s="10">
        <f t="shared" ref="Z50:Z54" si="19">X50+Y50</f>
        <v>23563.266951217971</v>
      </c>
      <c r="AA50" s="40">
        <f>U50-X50/W50</f>
        <v>9555.7044531960455</v>
      </c>
      <c r="AB50" s="10">
        <v>0</v>
      </c>
      <c r="AC50" s="10">
        <f t="shared" ref="AC50:AC54" si="20">AA50+AB50</f>
        <v>9555.7044531960455</v>
      </c>
    </row>
    <row r="51" spans="2:29" ht="15" thickBot="1">
      <c r="B51" s="9">
        <v>46844</v>
      </c>
      <c r="C51" s="10">
        <v>52</v>
      </c>
      <c r="D51" s="10">
        <f>D50*(1+Introduction!$C$33)*(1+$G$32)</f>
        <v>40967.933216011603</v>
      </c>
      <c r="E51" s="10">
        <v>27</v>
      </c>
      <c r="F51" s="10">
        <f t="shared" si="15"/>
        <v>17196.416411659189</v>
      </c>
      <c r="G51" s="10">
        <f t="shared" si="16"/>
        <v>4270.924908734557</v>
      </c>
      <c r="H51" s="12">
        <v>25.2</v>
      </c>
      <c r="I51" s="40">
        <f>F51*2.25</f>
        <v>38691.936926233175</v>
      </c>
      <c r="J51" s="10">
        <v>0</v>
      </c>
      <c r="K51" s="10">
        <f t="shared" si="17"/>
        <v>38691.936926233175</v>
      </c>
      <c r="L51" s="40">
        <f>F51-I51/H51</f>
        <v>15661.022089189619</v>
      </c>
      <c r="M51" s="10">
        <v>0</v>
      </c>
      <c r="N51" s="10">
        <f t="shared" si="18"/>
        <v>15661.022089189619</v>
      </c>
      <c r="Q51" s="9">
        <v>46844</v>
      </c>
      <c r="R51" s="1">
        <v>52</v>
      </c>
      <c r="S51" s="10">
        <f>S50*(1+Introduction!$C$33)*(1+$G$32)</f>
        <v>40967.933216011603</v>
      </c>
      <c r="T51" s="1">
        <v>27</v>
      </c>
      <c r="U51" s="10">
        <f t="shared" si="14"/>
        <v>11177.670667578475</v>
      </c>
      <c r="V51" s="10">
        <f t="shared" si="13"/>
        <v>8199.8591667604342</v>
      </c>
      <c r="W51" s="16">
        <v>25.2</v>
      </c>
      <c r="X51" s="40">
        <f>U51*2.25</f>
        <v>25149.759002051571</v>
      </c>
      <c r="Y51" s="10">
        <v>0</v>
      </c>
      <c r="Z51" s="10">
        <f t="shared" si="19"/>
        <v>25149.759002051571</v>
      </c>
      <c r="AA51" s="40">
        <f>U51-X51/W51</f>
        <v>10179.664357973254</v>
      </c>
      <c r="AB51" s="10">
        <v>0</v>
      </c>
      <c r="AC51" s="10">
        <f t="shared" si="20"/>
        <v>10179.664357973254</v>
      </c>
    </row>
    <row r="52" spans="2:29" ht="15" thickBot="1">
      <c r="B52" s="9">
        <v>47209</v>
      </c>
      <c r="C52" s="10">
        <v>53</v>
      </c>
      <c r="D52" s="10">
        <f>D51*(1+Introduction!$C$33)</f>
        <v>41582.452214251774</v>
      </c>
      <c r="E52" s="10">
        <v>28</v>
      </c>
      <c r="F52" s="10">
        <f t="shared" si="15"/>
        <v>17821.050948965047</v>
      </c>
      <c r="G52" s="10">
        <f t="shared" si="16"/>
        <v>4976.6932918447683</v>
      </c>
      <c r="H52" s="12">
        <v>24.7</v>
      </c>
      <c r="I52" s="40">
        <f>F52*2.25</f>
        <v>40097.364635171354</v>
      </c>
      <c r="J52" s="10">
        <v>0</v>
      </c>
      <c r="K52" s="10">
        <f t="shared" si="17"/>
        <v>40097.364635171354</v>
      </c>
      <c r="L52" s="40">
        <f>F52-I52/H52</f>
        <v>16197.675862520862</v>
      </c>
      <c r="M52" s="10">
        <v>0</v>
      </c>
      <c r="N52" s="10">
        <f t="shared" si="18"/>
        <v>16197.675862520862</v>
      </c>
      <c r="Q52" s="9">
        <v>47209</v>
      </c>
      <c r="R52" s="1">
        <v>53</v>
      </c>
      <c r="S52" s="10">
        <f>S51*(1+Introduction!$C$33)</f>
        <v>41582.452214251774</v>
      </c>
      <c r="T52" s="1">
        <v>28</v>
      </c>
      <c r="U52" s="10">
        <f t="shared" si="14"/>
        <v>11583.683116827278</v>
      </c>
      <c r="V52" s="10">
        <f t="shared" si="13"/>
        <v>8964.5615637410338</v>
      </c>
      <c r="W52" s="16">
        <v>24.7</v>
      </c>
      <c r="X52" s="40">
        <f>U52*2.25</f>
        <v>26063.287012861376</v>
      </c>
      <c r="Y52" s="10">
        <v>0</v>
      </c>
      <c r="Z52" s="10">
        <f t="shared" si="19"/>
        <v>26063.287012861376</v>
      </c>
      <c r="AA52" s="40">
        <f>U52-X52/W52</f>
        <v>10528.489310638559</v>
      </c>
      <c r="AB52" s="10">
        <v>0</v>
      </c>
      <c r="AC52" s="10">
        <f t="shared" si="20"/>
        <v>10528.489310638559</v>
      </c>
    </row>
    <row r="53" spans="2:29" ht="15" thickBot="1">
      <c r="B53" s="9">
        <v>47574</v>
      </c>
      <c r="C53" s="10">
        <v>54</v>
      </c>
      <c r="D53" s="10">
        <f>D52*(1+Introduction!$C$33)</f>
        <v>42206.18899746555</v>
      </c>
      <c r="E53" s="10">
        <v>29</v>
      </c>
      <c r="F53" s="10">
        <f t="shared" si="15"/>
        <v>18434.887148318285</v>
      </c>
      <c r="G53" s="10">
        <f t="shared" si="16"/>
        <v>5702.6737683438214</v>
      </c>
      <c r="H53" s="12">
        <v>24.2</v>
      </c>
      <c r="I53" s="40">
        <f>F53*2.25</f>
        <v>41478.496083716142</v>
      </c>
      <c r="J53" s="10">
        <v>0</v>
      </c>
      <c r="K53" s="10">
        <f t="shared" si="17"/>
        <v>41478.496083716142</v>
      </c>
      <c r="L53" s="40">
        <f>F53-I53/H53</f>
        <v>16720.899706842411</v>
      </c>
      <c r="M53" s="10">
        <v>0</v>
      </c>
      <c r="N53" s="10">
        <f t="shared" si="18"/>
        <v>16720.899706842411</v>
      </c>
      <c r="Q53" s="9">
        <v>47574</v>
      </c>
      <c r="R53" s="1">
        <v>54</v>
      </c>
      <c r="S53" s="10">
        <f>S52*(1+Introduction!$C$33)</f>
        <v>42206.18899746555</v>
      </c>
      <c r="T53" s="1">
        <v>29</v>
      </c>
      <c r="U53" s="10">
        <f t="shared" si="14"/>
        <v>11982.676646406884</v>
      </c>
      <c r="V53" s="10">
        <f t="shared" si="13"/>
        <v>9750.3600643185309</v>
      </c>
      <c r="W53" s="16">
        <v>24.2</v>
      </c>
      <c r="X53" s="40">
        <f>U53*2.25</f>
        <v>26961.022454415488</v>
      </c>
      <c r="Y53" s="10">
        <v>0</v>
      </c>
      <c r="Z53" s="10">
        <f t="shared" si="19"/>
        <v>26961.022454415488</v>
      </c>
      <c r="AA53" s="40">
        <f>U53-X53/W53</f>
        <v>10868.584809447566</v>
      </c>
      <c r="AB53" s="10">
        <v>0</v>
      </c>
      <c r="AC53" s="10">
        <f t="shared" si="20"/>
        <v>10868.584809447566</v>
      </c>
    </row>
    <row r="54" spans="2:29" ht="15" thickBot="1">
      <c r="B54" s="9">
        <v>47939</v>
      </c>
      <c r="C54" s="10">
        <v>55</v>
      </c>
      <c r="D54" s="10">
        <f>D53*(1+Introduction!$C$33)*(1+$G$33)</f>
        <v>45622.950631929081</v>
      </c>
      <c r="E54" s="10">
        <v>30</v>
      </c>
      <c r="F54" s="10">
        <f t="shared" si="15"/>
        <v>20276.866947524035</v>
      </c>
      <c r="G54" s="10">
        <f t="shared" si="16"/>
        <v>6492.2717549913414</v>
      </c>
      <c r="H54" s="12">
        <v>23.6</v>
      </c>
      <c r="I54" s="11">
        <f t="shared" ref="I54" si="21">F54/4*H54</f>
        <v>119633.51499039181</v>
      </c>
      <c r="J54" s="11">
        <f>G54/4*12</f>
        <v>19476.815264974022</v>
      </c>
      <c r="K54" s="11">
        <f t="shared" si="17"/>
        <v>139110.33025536581</v>
      </c>
      <c r="L54" s="11">
        <f>F54*3/4</f>
        <v>15207.650210643027</v>
      </c>
      <c r="M54" s="11">
        <f>G54*3/4</f>
        <v>4869.2038162435056</v>
      </c>
      <c r="N54" s="11">
        <f t="shared" si="18"/>
        <v>20076.854026886533</v>
      </c>
      <c r="Q54" s="9">
        <v>47939</v>
      </c>
      <c r="R54" s="1">
        <v>55</v>
      </c>
      <c r="S54" s="10">
        <f>S53*(1+Introduction!$C$33)*(1+$G$33)</f>
        <v>45622.950631929081</v>
      </c>
      <c r="T54" s="1">
        <v>30</v>
      </c>
      <c r="U54" s="10">
        <f t="shared" si="14"/>
        <v>13179.963515890622</v>
      </c>
      <c r="V54" s="10">
        <f t="shared" si="13"/>
        <v>10600.67334540567</v>
      </c>
      <c r="W54" s="16">
        <v>23.6</v>
      </c>
      <c r="X54" s="11">
        <f t="shared" ref="X54" si="22">U54/4*W54</f>
        <v>77761.784743754673</v>
      </c>
      <c r="Y54" s="11">
        <f>V54/4*12</f>
        <v>31802.020036217011</v>
      </c>
      <c r="Z54" s="11">
        <f t="shared" si="19"/>
        <v>109563.80477997169</v>
      </c>
      <c r="AA54" s="11">
        <f>U54*3/4</f>
        <v>9884.9726369179662</v>
      </c>
      <c r="AB54" s="11">
        <f>V54*3/4</f>
        <v>7950.5050090542527</v>
      </c>
      <c r="AC54" s="11">
        <f t="shared" si="20"/>
        <v>17835.47764597222</v>
      </c>
    </row>
    <row r="56" spans="2:29">
      <c r="C56" s="68" t="s">
        <v>68</v>
      </c>
      <c r="O56" s="68"/>
    </row>
    <row r="57" spans="2:29">
      <c r="B57" s="45" t="s">
        <v>5</v>
      </c>
      <c r="C57" t="s">
        <v>39</v>
      </c>
      <c r="O57" s="43"/>
    </row>
    <row r="58" spans="2:29">
      <c r="B58" s="45" t="s">
        <v>6</v>
      </c>
      <c r="C58" s="46" t="s">
        <v>41</v>
      </c>
      <c r="O58" s="43"/>
    </row>
    <row r="59" spans="2:29">
      <c r="B59" s="45"/>
      <c r="C59" s="47" t="s">
        <v>84</v>
      </c>
      <c r="O59" s="43"/>
    </row>
    <row r="60" spans="2:29">
      <c r="B60" s="45"/>
      <c r="C60" s="47" t="s">
        <v>85</v>
      </c>
    </row>
    <row r="61" spans="2:29">
      <c r="B61" s="45"/>
      <c r="C61" s="47" t="s">
        <v>42</v>
      </c>
    </row>
    <row r="62" spans="2:29">
      <c r="B62" s="45"/>
      <c r="C62" s="48" t="s">
        <v>43</v>
      </c>
    </row>
    <row r="63" spans="2:29">
      <c r="B63" s="45"/>
      <c r="C63" s="48" t="s">
        <v>44</v>
      </c>
    </row>
    <row r="64" spans="2:29">
      <c r="B64" s="45" t="s">
        <v>7</v>
      </c>
      <c r="C64" t="s">
        <v>71</v>
      </c>
      <c r="O64" s="43"/>
      <c r="Q64" s="43"/>
    </row>
    <row r="65" spans="2:15">
      <c r="B65" s="45" t="s">
        <v>8</v>
      </c>
      <c r="C65" t="s">
        <v>69</v>
      </c>
      <c r="O65" s="43"/>
    </row>
    <row r="66" spans="2:15">
      <c r="B66" s="45" t="s">
        <v>9</v>
      </c>
      <c r="C66" s="46" t="s">
        <v>45</v>
      </c>
      <c r="O66" s="43"/>
    </row>
    <row r="67" spans="2:15">
      <c r="B67" s="45"/>
      <c r="C67" s="46" t="s">
        <v>86</v>
      </c>
    </row>
    <row r="68" spans="2:15">
      <c r="B68" s="45"/>
      <c r="C68" s="46" t="s">
        <v>89</v>
      </c>
    </row>
    <row r="69" spans="2:15">
      <c r="B69" s="45" t="s">
        <v>10</v>
      </c>
      <c r="C69" s="47" t="s">
        <v>81</v>
      </c>
    </row>
    <row r="70" spans="2:15">
      <c r="B70" s="45" t="s">
        <v>11</v>
      </c>
      <c r="C70" s="47" t="s">
        <v>88</v>
      </c>
    </row>
    <row r="71" spans="2:15">
      <c r="B71" s="45" t="s">
        <v>12</v>
      </c>
      <c r="C71" s="70" t="s">
        <v>87</v>
      </c>
    </row>
    <row r="72" spans="2:15">
      <c r="B72" s="45"/>
      <c r="C72" s="46" t="s">
        <v>46</v>
      </c>
    </row>
    <row r="73" spans="2:15">
      <c r="B73" s="45" t="s">
        <v>13</v>
      </c>
      <c r="C73" s="70" t="s">
        <v>82</v>
      </c>
    </row>
    <row r="74" spans="2:15">
      <c r="B74" s="45" t="s">
        <v>14</v>
      </c>
      <c r="C74" s="46" t="s">
        <v>51</v>
      </c>
    </row>
    <row r="75" spans="2:15">
      <c r="B75" s="45"/>
    </row>
    <row r="76" spans="2:15">
      <c r="B76" s="45"/>
    </row>
  </sheetData>
  <sheetProtection algorithmName="SHA-512" hashValue="h+eYvm+L2CH3UbTi9P6SFzWdmu3ucHvaKYIAMhOqdH7r1C6dYZqpU+N3HZCmnlJrS2H9a+NBIERUpyfoQnvEmA==" saltValue="kbvFZe1oN/bv7CR0gz6fM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9ADD-8176-4D8C-8962-DE26623EB462}">
  <sheetPr codeName="Sheet3"/>
  <dimension ref="A1:AC64"/>
  <sheetViews>
    <sheetView showGridLines="0" zoomScale="80" zoomScaleNormal="80" workbookViewId="0"/>
  </sheetViews>
  <sheetFormatPr defaultRowHeight="14.5"/>
  <cols>
    <col min="2" max="2" width="11" customWidth="1"/>
    <col min="3" max="7" width="11.54296875" customWidth="1"/>
    <col min="8" max="8" width="11.1796875" customWidth="1"/>
    <col min="9" max="9" width="11.54296875" customWidth="1"/>
    <col min="10" max="11" width="11.1796875" customWidth="1"/>
    <col min="12" max="12" width="11.81640625" customWidth="1"/>
    <col min="13" max="13" width="12.26953125" customWidth="1"/>
    <col min="14" max="14" width="13.1796875" customWidth="1"/>
    <col min="15" max="15" width="17.453125" customWidth="1"/>
    <col min="16" max="16" width="7.7265625" customWidth="1"/>
    <col min="17" max="17" width="12" customWidth="1"/>
    <col min="19" max="26" width="11.1796875" customWidth="1"/>
    <col min="27" max="29" width="12.26953125" customWidth="1"/>
  </cols>
  <sheetData>
    <row r="1" spans="1:29" ht="26">
      <c r="A1" s="49" t="s">
        <v>77</v>
      </c>
    </row>
    <row r="2" spans="1:29" ht="21.75" customHeight="1">
      <c r="A2" s="50" t="s">
        <v>57</v>
      </c>
      <c r="D2" s="3"/>
      <c r="E2" s="2"/>
    </row>
    <row r="3" spans="1:29" ht="21.75" customHeight="1">
      <c r="A3" s="18"/>
      <c r="P3" s="18"/>
    </row>
    <row r="4" spans="1:29" ht="15" thickBot="1">
      <c r="A4" s="18" t="s">
        <v>16</v>
      </c>
      <c r="G4" s="71"/>
      <c r="P4" s="18" t="s">
        <v>17</v>
      </c>
      <c r="Q4" s="14"/>
      <c r="S4" s="15"/>
      <c r="U4" s="15"/>
      <c r="V4" s="71"/>
      <c r="W4" s="15"/>
      <c r="X4" s="15"/>
      <c r="Y4" s="15"/>
    </row>
    <row r="5" spans="1:29" ht="34.5">
      <c r="B5" s="4" t="s">
        <v>2</v>
      </c>
      <c r="C5" s="5" t="s">
        <v>66</v>
      </c>
      <c r="D5" s="5" t="s">
        <v>67</v>
      </c>
      <c r="E5" s="5" t="s">
        <v>72</v>
      </c>
      <c r="F5" s="5" t="s">
        <v>83</v>
      </c>
      <c r="G5" s="5" t="s">
        <v>70</v>
      </c>
      <c r="H5" s="5" t="s">
        <v>73</v>
      </c>
      <c r="I5" s="5" t="s">
        <v>74</v>
      </c>
      <c r="J5" s="5" t="s">
        <v>64</v>
      </c>
      <c r="K5" s="5" t="s">
        <v>3</v>
      </c>
      <c r="L5" s="5" t="s">
        <v>75</v>
      </c>
      <c r="M5" s="5" t="s">
        <v>65</v>
      </c>
      <c r="N5" s="5" t="s">
        <v>4</v>
      </c>
      <c r="Q5" s="4" t="s">
        <v>2</v>
      </c>
      <c r="R5" s="5" t="s">
        <v>66</v>
      </c>
      <c r="S5" s="5" t="s">
        <v>67</v>
      </c>
      <c r="T5" s="5" t="s">
        <v>72</v>
      </c>
      <c r="U5" s="5" t="s">
        <v>83</v>
      </c>
      <c r="V5" s="5" t="s">
        <v>90</v>
      </c>
      <c r="W5" s="5" t="s">
        <v>73</v>
      </c>
      <c r="X5" s="5" t="s">
        <v>74</v>
      </c>
      <c r="Y5" s="5" t="s">
        <v>64</v>
      </c>
      <c r="Z5" s="5" t="s">
        <v>3</v>
      </c>
      <c r="AA5" s="5" t="s">
        <v>75</v>
      </c>
      <c r="AB5" s="5" t="s">
        <v>65</v>
      </c>
      <c r="AC5" s="5" t="s">
        <v>4</v>
      </c>
    </row>
    <row r="6" spans="1:29" ht="15" thickBot="1">
      <c r="B6" s="6"/>
      <c r="C6" s="7"/>
      <c r="D6" s="8" t="s">
        <v>5</v>
      </c>
      <c r="E6" s="7"/>
      <c r="F6" s="8" t="s">
        <v>6</v>
      </c>
      <c r="G6" s="8" t="s">
        <v>7</v>
      </c>
      <c r="H6" s="8" t="s">
        <v>8</v>
      </c>
      <c r="I6" s="8" t="s">
        <v>9</v>
      </c>
      <c r="J6" s="8" t="s">
        <v>10</v>
      </c>
      <c r="K6" s="8" t="s">
        <v>11</v>
      </c>
      <c r="L6" s="8" t="s">
        <v>12</v>
      </c>
      <c r="M6" s="8" t="s">
        <v>13</v>
      </c>
      <c r="N6" s="8" t="s">
        <v>14</v>
      </c>
      <c r="Q6" s="6"/>
      <c r="R6" s="7"/>
      <c r="S6" s="8" t="s">
        <v>5</v>
      </c>
      <c r="T6" s="7"/>
      <c r="U6" s="8" t="s">
        <v>6</v>
      </c>
      <c r="V6" s="8" t="s">
        <v>7</v>
      </c>
      <c r="W6" s="8" t="s">
        <v>8</v>
      </c>
      <c r="X6" s="8" t="s">
        <v>9</v>
      </c>
      <c r="Y6" s="8" t="s">
        <v>10</v>
      </c>
      <c r="Z6" s="8" t="s">
        <v>11</v>
      </c>
      <c r="AA6" s="8" t="s">
        <v>12</v>
      </c>
      <c r="AB6" s="8" t="s">
        <v>13</v>
      </c>
      <c r="AC6" s="8" t="s">
        <v>14</v>
      </c>
    </row>
    <row r="7" spans="1:29" ht="15" thickBot="1">
      <c r="B7" s="9">
        <v>42095</v>
      </c>
      <c r="C7" s="10">
        <v>44</v>
      </c>
      <c r="D7" s="10">
        <v>29000</v>
      </c>
      <c r="E7" s="10">
        <v>24</v>
      </c>
      <c r="F7" s="10"/>
      <c r="G7" s="10"/>
      <c r="H7" s="10"/>
      <c r="I7" s="10"/>
      <c r="J7" s="10"/>
      <c r="K7" s="10"/>
      <c r="L7" s="10"/>
      <c r="M7" s="10"/>
      <c r="N7" s="10"/>
      <c r="Q7" s="9">
        <v>42095</v>
      </c>
      <c r="R7" s="10">
        <v>44</v>
      </c>
      <c r="S7" s="10">
        <v>29000</v>
      </c>
      <c r="T7" s="10">
        <v>24</v>
      </c>
      <c r="U7" s="10">
        <f t="shared" ref="U7:U13" si="0">S7*(MAX(T7-20,0)*2/60+MIN(T7,20)/60)*23/T7</f>
        <v>12969.444444444445</v>
      </c>
      <c r="V7" s="10">
        <f>S7/64.8</f>
        <v>447.53086419753089</v>
      </c>
      <c r="W7" s="1"/>
      <c r="X7" s="1"/>
      <c r="Y7" s="1"/>
      <c r="Z7" s="1"/>
      <c r="AA7" s="1"/>
      <c r="AB7" s="1"/>
      <c r="AC7" s="1"/>
    </row>
    <row r="8" spans="1:29" ht="15" thickBot="1">
      <c r="B8" s="9">
        <v>42461</v>
      </c>
      <c r="C8" s="10">
        <v>45</v>
      </c>
      <c r="D8" s="10">
        <f t="shared" ref="D8:D18" si="1">D7*(1+Salary_increase)</f>
        <v>29434.999999999996</v>
      </c>
      <c r="E8" s="10">
        <v>25</v>
      </c>
      <c r="F8" s="10"/>
      <c r="G8" s="10"/>
      <c r="H8" s="10"/>
      <c r="I8" s="10"/>
      <c r="J8" s="10"/>
      <c r="K8" s="10"/>
      <c r="L8" s="10"/>
      <c r="M8" s="10"/>
      <c r="N8" s="10"/>
      <c r="Q8" s="9">
        <v>42461</v>
      </c>
      <c r="R8" s="10">
        <v>45</v>
      </c>
      <c r="S8" s="10">
        <f t="shared" ref="S8:S18" si="2">S7*(1+Salary_increase)</f>
        <v>29434.999999999996</v>
      </c>
      <c r="T8" s="10">
        <v>25</v>
      </c>
      <c r="U8" s="10">
        <f t="shared" si="0"/>
        <v>13540.099999999999</v>
      </c>
      <c r="V8" s="10">
        <f t="shared" ref="V8:V18" si="3">V7*(1+FPS2015_indexation)+S8/64.8</f>
        <v>908.48765432098753</v>
      </c>
      <c r="W8" s="1"/>
      <c r="X8" s="1"/>
      <c r="Y8" s="1"/>
      <c r="Z8" s="1"/>
      <c r="AA8" s="1"/>
      <c r="AB8" s="1"/>
      <c r="AC8" s="1"/>
    </row>
    <row r="9" spans="1:29" ht="15" thickBot="1">
      <c r="B9" s="9">
        <v>42826</v>
      </c>
      <c r="C9" s="10">
        <v>46</v>
      </c>
      <c r="D9" s="10">
        <f t="shared" si="1"/>
        <v>29876.524999999994</v>
      </c>
      <c r="E9" s="10">
        <v>26</v>
      </c>
      <c r="F9" s="10"/>
      <c r="G9" s="10"/>
      <c r="H9" s="10"/>
      <c r="I9" s="10"/>
      <c r="J9" s="10"/>
      <c r="K9" s="10"/>
      <c r="L9" s="10"/>
      <c r="M9" s="10"/>
      <c r="N9" s="10"/>
      <c r="Q9" s="9">
        <v>42826</v>
      </c>
      <c r="R9" s="10">
        <v>46</v>
      </c>
      <c r="S9" s="10">
        <f t="shared" si="2"/>
        <v>29876.524999999994</v>
      </c>
      <c r="T9" s="10">
        <v>26</v>
      </c>
      <c r="U9" s="10">
        <f t="shared" si="0"/>
        <v>14095.59128205128</v>
      </c>
      <c r="V9" s="10">
        <f t="shared" si="3"/>
        <v>1383.1724537037035</v>
      </c>
      <c r="W9" s="1"/>
      <c r="X9" s="1"/>
      <c r="Y9" s="1"/>
      <c r="Z9" s="1"/>
      <c r="AA9" s="1"/>
      <c r="AB9" s="1"/>
      <c r="AC9" s="1"/>
    </row>
    <row r="10" spans="1:29" ht="15" thickBot="1">
      <c r="B10" s="9">
        <v>43191</v>
      </c>
      <c r="C10" s="10">
        <v>47</v>
      </c>
      <c r="D10" s="10">
        <f t="shared" si="1"/>
        <v>30324.672874999993</v>
      </c>
      <c r="E10" s="10">
        <v>27</v>
      </c>
      <c r="F10" s="10"/>
      <c r="G10" s="10"/>
      <c r="H10" s="10"/>
      <c r="I10" s="10"/>
      <c r="J10" s="10"/>
      <c r="K10" s="10"/>
      <c r="L10" s="10"/>
      <c r="M10" s="10"/>
      <c r="N10" s="10"/>
      <c r="Q10" s="9">
        <v>43191</v>
      </c>
      <c r="R10" s="10">
        <v>47</v>
      </c>
      <c r="S10" s="10">
        <f t="shared" si="2"/>
        <v>30324.672874999993</v>
      </c>
      <c r="T10" s="10">
        <v>27</v>
      </c>
      <c r="U10" s="10">
        <f t="shared" si="0"/>
        <v>14638.206289043206</v>
      </c>
      <c r="V10" s="10">
        <f t="shared" si="3"/>
        <v>1871.8933873456785</v>
      </c>
      <c r="W10" s="1"/>
      <c r="X10" s="1"/>
      <c r="Y10" s="1"/>
      <c r="Z10" s="1"/>
      <c r="AA10" s="1"/>
      <c r="AB10" s="1"/>
      <c r="AC10" s="1"/>
    </row>
    <row r="11" spans="1:29" ht="15" thickBot="1">
      <c r="B11" s="9">
        <v>43556</v>
      </c>
      <c r="C11" s="10">
        <v>48</v>
      </c>
      <c r="D11" s="10">
        <f t="shared" si="1"/>
        <v>30779.542968124992</v>
      </c>
      <c r="E11" s="10">
        <v>28</v>
      </c>
      <c r="F11" s="10"/>
      <c r="G11" s="10"/>
      <c r="H11" s="10"/>
      <c r="I11" s="10"/>
      <c r="J11" s="10"/>
      <c r="K11" s="10"/>
      <c r="L11" s="10"/>
      <c r="M11" s="10"/>
      <c r="N11" s="10"/>
      <c r="Q11" s="9">
        <v>43556</v>
      </c>
      <c r="R11" s="10">
        <v>48</v>
      </c>
      <c r="S11" s="10">
        <f t="shared" si="2"/>
        <v>30779.542968124992</v>
      </c>
      <c r="T11" s="10">
        <v>28</v>
      </c>
      <c r="U11" s="10">
        <f t="shared" si="0"/>
        <v>15169.917605718743</v>
      </c>
      <c r="V11" s="10">
        <f t="shared" si="3"/>
        <v>2374.9647351948297</v>
      </c>
      <c r="W11" s="1"/>
      <c r="X11" s="1"/>
      <c r="Y11" s="1"/>
      <c r="Z11" s="1"/>
      <c r="AA11" s="1"/>
      <c r="AB11" s="1"/>
      <c r="AC11" s="1"/>
    </row>
    <row r="12" spans="1:29" ht="15" thickBot="1">
      <c r="B12" s="9">
        <v>43922</v>
      </c>
      <c r="C12" s="10">
        <v>49</v>
      </c>
      <c r="D12" s="10">
        <f t="shared" si="1"/>
        <v>31241.236112646864</v>
      </c>
      <c r="E12" s="10">
        <v>29</v>
      </c>
      <c r="F12" s="10"/>
      <c r="G12" s="10"/>
      <c r="H12" s="10"/>
      <c r="I12" s="10"/>
      <c r="J12" s="10"/>
      <c r="K12" s="10"/>
      <c r="L12" s="10"/>
      <c r="M12" s="10"/>
      <c r="N12" s="10"/>
      <c r="Q12" s="9">
        <v>43922</v>
      </c>
      <c r="R12" s="10">
        <v>49</v>
      </c>
      <c r="S12" s="10">
        <f t="shared" si="2"/>
        <v>31241.236112646864</v>
      </c>
      <c r="T12" s="10">
        <v>29</v>
      </c>
      <c r="U12" s="10">
        <f t="shared" si="0"/>
        <v>15692.436989915721</v>
      </c>
      <c r="V12" s="10">
        <f t="shared" si="3"/>
        <v>2892.7070474673019</v>
      </c>
      <c r="W12" s="1"/>
      <c r="X12" s="1"/>
      <c r="Y12" s="1"/>
      <c r="Z12" s="1"/>
      <c r="AA12" s="1"/>
      <c r="AB12" s="1"/>
      <c r="AC12" s="1"/>
    </row>
    <row r="13" spans="1:29" ht="15" thickBot="1">
      <c r="B13" s="9">
        <v>44287</v>
      </c>
      <c r="C13" s="10">
        <v>50</v>
      </c>
      <c r="D13" s="10">
        <f t="shared" si="1"/>
        <v>31709.854654336563</v>
      </c>
      <c r="E13" s="10">
        <v>30</v>
      </c>
      <c r="F13" s="10">
        <f>D13*(MAX(E13-20,0)*2/60+MIN(E13,20)/60)*$E$13/E13</f>
        <v>21139.903102891039</v>
      </c>
      <c r="G13" s="11">
        <v>0</v>
      </c>
      <c r="H13" s="12">
        <v>26.2</v>
      </c>
      <c r="I13" s="11">
        <f t="shared" ref="I13:I18" si="4">F13/4*H13</f>
        <v>138466.3653239363</v>
      </c>
      <c r="J13" s="11">
        <v>0</v>
      </c>
      <c r="K13" s="11">
        <f>I13+J13</f>
        <v>138466.3653239363</v>
      </c>
      <c r="L13" s="11">
        <f t="shared" ref="L13:L18" si="5">F13*3/4</f>
        <v>15854.92732716828</v>
      </c>
      <c r="M13" s="11">
        <v>0</v>
      </c>
      <c r="N13" s="11">
        <f>L13+M13</f>
        <v>15854.92732716828</v>
      </c>
      <c r="Q13" s="9">
        <v>44287</v>
      </c>
      <c r="R13" s="10">
        <v>50</v>
      </c>
      <c r="S13" s="10">
        <f t="shared" si="2"/>
        <v>31709.854654336563</v>
      </c>
      <c r="T13" s="10">
        <v>30</v>
      </c>
      <c r="U13" s="10">
        <f t="shared" si="0"/>
        <v>16207.259045549796</v>
      </c>
      <c r="V13" s="10">
        <f t="shared" si="3"/>
        <v>3425.4472620425299</v>
      </c>
      <c r="W13" s="16">
        <v>26.2</v>
      </c>
      <c r="X13" s="11">
        <f t="shared" ref="X13:X18" si="6">U13/4*W13</f>
        <v>106157.54674835116</v>
      </c>
      <c r="Y13" s="33">
        <v>0</v>
      </c>
      <c r="Z13" s="11">
        <f>X13+Y13</f>
        <v>106157.54674835116</v>
      </c>
      <c r="AA13" s="11">
        <f t="shared" ref="AA13:AA18" si="7">U13*3/4</f>
        <v>12155.444284162346</v>
      </c>
      <c r="AB13" s="11">
        <v>0</v>
      </c>
      <c r="AC13" s="11">
        <f>AA13+AB13</f>
        <v>12155.444284162346</v>
      </c>
    </row>
    <row r="14" spans="1:29" ht="15" thickBot="1">
      <c r="B14" s="9">
        <v>44652</v>
      </c>
      <c r="C14" s="10">
        <v>51</v>
      </c>
      <c r="D14" s="10">
        <f t="shared" si="1"/>
        <v>32185.50247415161</v>
      </c>
      <c r="E14" s="10">
        <v>30</v>
      </c>
      <c r="F14" s="10">
        <f t="shared" ref="F14:F18" si="8">D14*(MAX(E14-20,0)*2/60+MIN(E14,20)/60)*$E$13/E14</f>
        <v>21457.001649434405</v>
      </c>
      <c r="G14" s="10">
        <f t="shared" ref="G14:G18" si="9">G13*(1+FPS2015_indexation)+D14/64.8</f>
        <v>496.68985299616685</v>
      </c>
      <c r="H14" s="12">
        <v>25.7</v>
      </c>
      <c r="I14" s="10">
        <f t="shared" si="4"/>
        <v>137861.23559761606</v>
      </c>
      <c r="J14" s="10">
        <v>0</v>
      </c>
      <c r="K14" s="10">
        <f t="shared" ref="K14:K18" si="10">I14+J14</f>
        <v>137861.23559761606</v>
      </c>
      <c r="L14" s="10">
        <f t="shared" si="5"/>
        <v>16092.751237075805</v>
      </c>
      <c r="M14" s="10">
        <v>0</v>
      </c>
      <c r="N14" s="10">
        <f>L14+M14</f>
        <v>16092.751237075805</v>
      </c>
      <c r="Q14" s="9">
        <v>44652</v>
      </c>
      <c r="R14" s="10">
        <v>51</v>
      </c>
      <c r="S14" s="10">
        <f t="shared" si="2"/>
        <v>32185.50247415161</v>
      </c>
      <c r="T14" s="10">
        <v>30</v>
      </c>
      <c r="U14" s="10">
        <f>S14*(MAX(T14-20,0)*2/60+MIN(T14,20)/60)*23/T14</f>
        <v>16450.367931233042</v>
      </c>
      <c r="V14" s="10">
        <f t="shared" si="3"/>
        <v>3973.5188239693343</v>
      </c>
      <c r="W14" s="16">
        <v>25.7</v>
      </c>
      <c r="X14" s="10">
        <f t="shared" si="6"/>
        <v>105693.6139581723</v>
      </c>
      <c r="Y14" s="1">
        <v>0</v>
      </c>
      <c r="Z14" s="10">
        <f t="shared" ref="Z14:Z18" si="11">X14+Y14</f>
        <v>105693.6139581723</v>
      </c>
      <c r="AA14" s="10">
        <f t="shared" si="7"/>
        <v>12337.775948424782</v>
      </c>
      <c r="AB14" s="10">
        <v>0</v>
      </c>
      <c r="AC14" s="10">
        <f>AA14+AB14</f>
        <v>12337.775948424782</v>
      </c>
    </row>
    <row r="15" spans="1:29" ht="15" thickBot="1">
      <c r="B15" s="9">
        <v>45017</v>
      </c>
      <c r="C15" s="10">
        <v>52</v>
      </c>
      <c r="D15" s="10">
        <f t="shared" si="1"/>
        <v>32668.285011263881</v>
      </c>
      <c r="E15" s="10">
        <v>30</v>
      </c>
      <c r="F15" s="10">
        <f t="shared" si="8"/>
        <v>21778.85667417592</v>
      </c>
      <c r="G15" s="10">
        <f t="shared" si="9"/>
        <v>1008.2804015822186</v>
      </c>
      <c r="H15" s="12">
        <v>25.2</v>
      </c>
      <c r="I15" s="10">
        <f t="shared" si="4"/>
        <v>137206.7970473083</v>
      </c>
      <c r="J15" s="10">
        <v>0</v>
      </c>
      <c r="K15" s="10">
        <f t="shared" si="10"/>
        <v>137206.7970473083</v>
      </c>
      <c r="L15" s="10">
        <f t="shared" si="5"/>
        <v>16334.14250563194</v>
      </c>
      <c r="M15" s="10">
        <v>0</v>
      </c>
      <c r="N15" s="10">
        <f t="shared" ref="N15:N18" si="12">L15+M15</f>
        <v>16334.14250563194</v>
      </c>
      <c r="Q15" s="9">
        <v>45017</v>
      </c>
      <c r="R15" s="10">
        <v>52</v>
      </c>
      <c r="S15" s="10">
        <f t="shared" si="2"/>
        <v>32668.285011263881</v>
      </c>
      <c r="T15" s="10">
        <v>30</v>
      </c>
      <c r="U15" s="10">
        <f t="shared" ref="U15:U18" si="13">S15*(MAX(T15-20,0)*2/60+MIN(T15,20)/60)*23/T15</f>
        <v>16697.12345020154</v>
      </c>
      <c r="V15" s="10">
        <f t="shared" si="3"/>
        <v>4537.2618071199831</v>
      </c>
      <c r="W15" s="16">
        <v>25.2</v>
      </c>
      <c r="X15" s="10">
        <f t="shared" si="6"/>
        <v>105191.8777362697</v>
      </c>
      <c r="Y15" s="1">
        <v>0</v>
      </c>
      <c r="Z15" s="10">
        <f t="shared" si="11"/>
        <v>105191.8777362697</v>
      </c>
      <c r="AA15" s="10">
        <f t="shared" si="7"/>
        <v>12522.842587651154</v>
      </c>
      <c r="AB15" s="10">
        <v>0</v>
      </c>
      <c r="AC15" s="10">
        <f t="shared" ref="AC15:AC18" si="14">AA15+AB15</f>
        <v>12522.842587651154</v>
      </c>
    </row>
    <row r="16" spans="1:29" ht="15" thickBot="1">
      <c r="B16" s="9">
        <v>45383</v>
      </c>
      <c r="C16" s="10">
        <v>53</v>
      </c>
      <c r="D16" s="10">
        <f t="shared" si="1"/>
        <v>33158.309286432836</v>
      </c>
      <c r="E16" s="10">
        <v>30</v>
      </c>
      <c r="F16" s="10">
        <f t="shared" si="8"/>
        <v>22105.539524288557</v>
      </c>
      <c r="G16" s="10">
        <f t="shared" si="9"/>
        <v>1535.1069114089278</v>
      </c>
      <c r="H16" s="12">
        <v>24.7</v>
      </c>
      <c r="I16" s="10">
        <f t="shared" si="4"/>
        <v>136501.70656248185</v>
      </c>
      <c r="J16" s="10">
        <v>0</v>
      </c>
      <c r="K16" s="10">
        <f t="shared" si="10"/>
        <v>136501.70656248185</v>
      </c>
      <c r="L16" s="10">
        <f t="shared" si="5"/>
        <v>16579.154643216418</v>
      </c>
      <c r="M16" s="10">
        <v>0</v>
      </c>
      <c r="N16" s="10">
        <f t="shared" si="12"/>
        <v>16579.154643216418</v>
      </c>
      <c r="Q16" s="9">
        <v>45383</v>
      </c>
      <c r="R16" s="10">
        <v>53</v>
      </c>
      <c r="S16" s="10">
        <f t="shared" si="2"/>
        <v>33158.309286432836</v>
      </c>
      <c r="T16" s="10">
        <v>30</v>
      </c>
      <c r="U16" s="10">
        <f t="shared" si="13"/>
        <v>16947.58030195456</v>
      </c>
      <c r="V16" s="10">
        <f t="shared" si="3"/>
        <v>5117.023038029758</v>
      </c>
      <c r="W16" s="16">
        <v>24.7</v>
      </c>
      <c r="X16" s="10">
        <f t="shared" si="6"/>
        <v>104651.3083645694</v>
      </c>
      <c r="Y16" s="1">
        <v>0</v>
      </c>
      <c r="Z16" s="10">
        <f t="shared" si="11"/>
        <v>104651.3083645694</v>
      </c>
      <c r="AA16" s="10">
        <f t="shared" si="7"/>
        <v>12710.685226465921</v>
      </c>
      <c r="AB16" s="10">
        <v>0</v>
      </c>
      <c r="AC16" s="10">
        <f t="shared" si="14"/>
        <v>12710.685226465921</v>
      </c>
    </row>
    <row r="17" spans="1:29" ht="15" thickBot="1">
      <c r="B17" s="9">
        <v>45748</v>
      </c>
      <c r="C17" s="10">
        <v>54</v>
      </c>
      <c r="D17" s="10">
        <f t="shared" si="1"/>
        <v>33655.683925729325</v>
      </c>
      <c r="E17" s="10">
        <v>30</v>
      </c>
      <c r="F17" s="10">
        <f t="shared" si="8"/>
        <v>22437.122617152883</v>
      </c>
      <c r="G17" s="10">
        <f t="shared" si="9"/>
        <v>2077.5113534400821</v>
      </c>
      <c r="H17" s="12">
        <v>24.2</v>
      </c>
      <c r="I17" s="10">
        <f t="shared" si="4"/>
        <v>135744.59183377493</v>
      </c>
      <c r="J17" s="10">
        <v>0</v>
      </c>
      <c r="K17" s="10">
        <f t="shared" si="10"/>
        <v>135744.59183377493</v>
      </c>
      <c r="L17" s="10">
        <f t="shared" si="5"/>
        <v>16827.841962864662</v>
      </c>
      <c r="M17" s="10">
        <v>0</v>
      </c>
      <c r="N17" s="10">
        <f t="shared" si="12"/>
        <v>16827.841962864662</v>
      </c>
      <c r="Q17" s="9">
        <v>45748</v>
      </c>
      <c r="R17" s="10">
        <v>54</v>
      </c>
      <c r="S17" s="10">
        <f t="shared" si="2"/>
        <v>33655.683925729325</v>
      </c>
      <c r="T17" s="10">
        <v>30</v>
      </c>
      <c r="U17" s="10">
        <f t="shared" si="13"/>
        <v>17201.794006483877</v>
      </c>
      <c r="V17" s="10">
        <f t="shared" si="3"/>
        <v>5713.1562219602238</v>
      </c>
      <c r="W17" s="16">
        <v>24.2</v>
      </c>
      <c r="X17" s="10">
        <f t="shared" si="6"/>
        <v>104070.85373922744</v>
      </c>
      <c r="Y17" s="1">
        <v>0</v>
      </c>
      <c r="Z17" s="10">
        <f t="shared" si="11"/>
        <v>104070.85373922744</v>
      </c>
      <c r="AA17" s="10">
        <f t="shared" si="7"/>
        <v>12901.345504862908</v>
      </c>
      <c r="AB17" s="10">
        <v>0</v>
      </c>
      <c r="AC17" s="10">
        <f t="shared" si="14"/>
        <v>12901.345504862908</v>
      </c>
    </row>
    <row r="18" spans="1:29" ht="15" thickBot="1">
      <c r="B18" s="9">
        <v>46113</v>
      </c>
      <c r="C18" s="10">
        <v>55</v>
      </c>
      <c r="D18" s="10">
        <f t="shared" si="1"/>
        <v>34160.519184615259</v>
      </c>
      <c r="E18" s="10">
        <v>30</v>
      </c>
      <c r="F18" s="10">
        <f t="shared" si="8"/>
        <v>22773.679456410173</v>
      </c>
      <c r="G18" s="10">
        <f t="shared" si="9"/>
        <v>2635.8425296771038</v>
      </c>
      <c r="H18" s="12">
        <v>23.6</v>
      </c>
      <c r="I18" s="11">
        <f t="shared" si="4"/>
        <v>134364.70879282002</v>
      </c>
      <c r="J18" s="11">
        <f>G18/4*12</f>
        <v>7907.5275890313114</v>
      </c>
      <c r="K18" s="11">
        <f t="shared" si="10"/>
        <v>142272.23638185134</v>
      </c>
      <c r="L18" s="11">
        <f t="shared" si="5"/>
        <v>17080.25959230763</v>
      </c>
      <c r="M18" s="11">
        <f>G18*3/4</f>
        <v>1976.8818972578279</v>
      </c>
      <c r="N18" s="11">
        <f t="shared" si="12"/>
        <v>19057.141489565456</v>
      </c>
      <c r="Q18" s="9">
        <v>46113</v>
      </c>
      <c r="R18" s="10">
        <v>55</v>
      </c>
      <c r="S18" s="10">
        <f t="shared" si="2"/>
        <v>34160.519184615259</v>
      </c>
      <c r="T18" s="10">
        <v>30</v>
      </c>
      <c r="U18" s="10">
        <f t="shared" si="13"/>
        <v>17459.820916581131</v>
      </c>
      <c r="V18" s="10">
        <f t="shared" si="3"/>
        <v>6326.0220712250466</v>
      </c>
      <c r="W18" s="16">
        <v>23.6</v>
      </c>
      <c r="X18" s="11">
        <f t="shared" si="6"/>
        <v>103012.94340782869</v>
      </c>
      <c r="Y18" s="11">
        <f>V18/4*12</f>
        <v>18978.066213675142</v>
      </c>
      <c r="Z18" s="11">
        <f t="shared" si="11"/>
        <v>121991.00962150382</v>
      </c>
      <c r="AA18" s="11">
        <f t="shared" si="7"/>
        <v>13094.865687435849</v>
      </c>
      <c r="AB18" s="11">
        <f>V18*3/4</f>
        <v>4744.5165534187854</v>
      </c>
      <c r="AC18" s="11">
        <f t="shared" si="14"/>
        <v>17839.382240854633</v>
      </c>
    </row>
    <row r="19" spans="1:29">
      <c r="B19" s="14"/>
      <c r="D19" s="15"/>
      <c r="F19" s="15"/>
      <c r="G19" s="15"/>
      <c r="H19" s="15"/>
      <c r="I19" s="15"/>
      <c r="J19" s="15"/>
      <c r="Q19" s="14"/>
      <c r="S19" s="15"/>
      <c r="U19" s="15"/>
      <c r="V19" s="15"/>
      <c r="W19" s="15"/>
      <c r="X19" s="15"/>
      <c r="Y19" s="15"/>
    </row>
    <row r="20" spans="1:29">
      <c r="B20" s="14"/>
      <c r="D20" s="15"/>
      <c r="F20" s="15"/>
      <c r="G20" s="15"/>
      <c r="H20" s="15"/>
      <c r="I20" s="15"/>
      <c r="J20" s="15"/>
      <c r="Q20" s="14"/>
      <c r="S20" s="15"/>
      <c r="U20" s="15"/>
      <c r="V20" s="15"/>
      <c r="W20" s="15"/>
      <c r="X20" s="15"/>
      <c r="Y20" s="15"/>
    </row>
    <row r="21" spans="1:29" s="53" customFormat="1">
      <c r="B21" s="54"/>
      <c r="D21" s="55"/>
      <c r="F21" s="55"/>
      <c r="G21" s="55"/>
      <c r="H21" s="55"/>
      <c r="I21" s="55"/>
      <c r="J21" s="55"/>
      <c r="Q21" s="54"/>
      <c r="S21" s="55"/>
      <c r="U21" s="55"/>
      <c r="V21" s="55"/>
      <c r="W21" s="55"/>
      <c r="X21" s="55"/>
      <c r="Y21" s="55"/>
    </row>
    <row r="22" spans="1:29" ht="15" thickBot="1">
      <c r="A22" s="18" t="s">
        <v>59</v>
      </c>
      <c r="B22" s="14"/>
      <c r="D22" s="56"/>
      <c r="F22" s="56"/>
      <c r="G22" s="56"/>
      <c r="H22" s="56"/>
      <c r="I22" s="56"/>
      <c r="J22" s="56"/>
      <c r="Q22" s="14"/>
      <c r="S22" s="56"/>
      <c r="U22" s="56"/>
      <c r="V22" s="56"/>
      <c r="W22" s="56"/>
      <c r="X22" s="56"/>
      <c r="Y22" s="56"/>
    </row>
    <row r="23" spans="1:29" ht="23.5" thickBot="1">
      <c r="B23" s="19" t="s">
        <v>18</v>
      </c>
      <c r="C23" s="19"/>
      <c r="D23" s="20"/>
      <c r="E23" s="20" t="s">
        <v>19</v>
      </c>
      <c r="F23" s="20" t="s">
        <v>20</v>
      </c>
      <c r="G23" s="20" t="s">
        <v>21</v>
      </c>
      <c r="H23" s="15"/>
      <c r="I23" s="15"/>
      <c r="J23" s="15"/>
      <c r="Q23" s="14"/>
      <c r="S23" s="15"/>
      <c r="U23" s="15"/>
      <c r="V23" s="15"/>
      <c r="W23" s="15"/>
      <c r="X23" s="15"/>
      <c r="Y23" s="15"/>
    </row>
    <row r="24" spans="1:29" ht="15" thickBot="1">
      <c r="B24" s="31" t="s">
        <v>22</v>
      </c>
      <c r="C24" s="21"/>
      <c r="D24" s="22"/>
      <c r="E24" s="51">
        <v>43556</v>
      </c>
      <c r="F24" s="23">
        <v>47</v>
      </c>
      <c r="G24" s="41">
        <v>6.2802381838481497E-2</v>
      </c>
      <c r="H24" s="15"/>
      <c r="I24" s="15"/>
      <c r="J24" s="15"/>
      <c r="Q24" s="14"/>
      <c r="S24" s="15"/>
      <c r="U24" s="15"/>
      <c r="V24" s="15"/>
      <c r="W24" s="15"/>
      <c r="X24" s="15"/>
      <c r="Y24" s="15"/>
    </row>
    <row r="25" spans="1:29" ht="15" thickBot="1">
      <c r="B25" s="32" t="s">
        <v>23</v>
      </c>
      <c r="C25" s="24"/>
      <c r="D25" s="25"/>
      <c r="E25" s="52">
        <v>44287</v>
      </c>
      <c r="F25" s="26">
        <v>49</v>
      </c>
      <c r="G25" s="42">
        <v>4.3129358895795056E-2</v>
      </c>
      <c r="H25" s="15"/>
      <c r="I25" s="15"/>
      <c r="J25" s="15"/>
      <c r="Q25" s="14"/>
      <c r="S25" s="15"/>
      <c r="U25" s="15"/>
      <c r="V25" s="15"/>
      <c r="W25" s="15"/>
      <c r="X25" s="15"/>
      <c r="Y25" s="15"/>
    </row>
    <row r="26" spans="1:29" ht="15" thickBot="1">
      <c r="B26" s="32" t="s">
        <v>24</v>
      </c>
      <c r="C26" s="24"/>
      <c r="D26" s="25"/>
      <c r="E26" s="52">
        <v>46113</v>
      </c>
      <c r="F26" s="26">
        <v>54</v>
      </c>
      <c r="G26" s="42">
        <v>2.1652166615380386E-2</v>
      </c>
      <c r="H26" s="15"/>
      <c r="I26" s="15"/>
      <c r="J26" s="15"/>
      <c r="Q26" s="14"/>
      <c r="S26" s="15"/>
      <c r="U26" s="15"/>
      <c r="V26" s="15"/>
      <c r="W26" s="15"/>
      <c r="X26" s="15"/>
      <c r="Y26" s="15"/>
    </row>
    <row r="27" spans="1:29" ht="15" thickBot="1">
      <c r="B27" s="32" t="s">
        <v>25</v>
      </c>
      <c r="C27" s="24"/>
      <c r="D27" s="25"/>
      <c r="E27" s="52">
        <v>46844</v>
      </c>
      <c r="F27" s="26">
        <v>56</v>
      </c>
      <c r="G27" s="42">
        <v>2.7764847621916111E-2</v>
      </c>
      <c r="H27" s="15"/>
      <c r="I27" s="15"/>
      <c r="J27" s="15"/>
      <c r="Q27" s="14"/>
      <c r="S27" s="15"/>
      <c r="U27" s="15"/>
      <c r="V27" s="15"/>
      <c r="W27" s="15"/>
      <c r="X27" s="15"/>
      <c r="Y27" s="15"/>
    </row>
    <row r="28" spans="1:29" ht="15" thickBot="1">
      <c r="B28" s="32" t="s">
        <v>26</v>
      </c>
      <c r="C28" s="24"/>
      <c r="D28" s="25"/>
      <c r="E28" s="52">
        <v>47939</v>
      </c>
      <c r="F28" s="26">
        <v>59</v>
      </c>
      <c r="G28" s="42">
        <v>6.4979352604236151E-2</v>
      </c>
      <c r="H28" s="15"/>
      <c r="I28" s="15"/>
      <c r="J28" s="15"/>
      <c r="Q28" s="14"/>
      <c r="S28" s="15"/>
      <c r="U28" s="15"/>
      <c r="V28" s="15"/>
      <c r="W28" s="15"/>
      <c r="X28" s="15"/>
      <c r="Y28" s="15"/>
    </row>
    <row r="29" spans="1:29">
      <c r="A29" s="57"/>
      <c r="B29" s="27"/>
      <c r="C29" s="28"/>
      <c r="D29" s="28"/>
      <c r="E29" s="29"/>
      <c r="F29" s="58"/>
      <c r="G29" s="15"/>
      <c r="H29" s="15"/>
      <c r="I29" s="15"/>
      <c r="J29" s="15"/>
      <c r="Q29" s="14"/>
      <c r="S29" s="15"/>
      <c r="U29" s="15"/>
      <c r="V29" s="15"/>
      <c r="W29" s="15"/>
      <c r="X29" s="15"/>
      <c r="Y29" s="15"/>
    </row>
    <row r="30" spans="1:29" ht="15" thickBot="1">
      <c r="A30" s="18" t="s">
        <v>27</v>
      </c>
      <c r="D30" s="27"/>
      <c r="E30" s="28"/>
      <c r="F30" s="29"/>
      <c r="G30" s="30"/>
      <c r="P30" s="18" t="s">
        <v>28</v>
      </c>
      <c r="Q30" s="14"/>
      <c r="S30" s="15"/>
      <c r="U30" s="15"/>
      <c r="V30" s="30"/>
      <c r="W30" s="15"/>
      <c r="X30" s="15"/>
      <c r="Y30" s="15"/>
    </row>
    <row r="31" spans="1:29" ht="34.5">
      <c r="B31" s="4" t="s">
        <v>2</v>
      </c>
      <c r="C31" s="5" t="s">
        <v>66</v>
      </c>
      <c r="D31" s="5" t="s">
        <v>67</v>
      </c>
      <c r="E31" s="5" t="s">
        <v>72</v>
      </c>
      <c r="F31" s="5" t="s">
        <v>83</v>
      </c>
      <c r="G31" s="5" t="s">
        <v>70</v>
      </c>
      <c r="H31" s="5" t="s">
        <v>73</v>
      </c>
      <c r="I31" s="5" t="s">
        <v>74</v>
      </c>
      <c r="J31" s="5" t="s">
        <v>64</v>
      </c>
      <c r="K31" s="5" t="s">
        <v>3</v>
      </c>
      <c r="L31" s="5" t="s">
        <v>75</v>
      </c>
      <c r="M31" s="5" t="s">
        <v>65</v>
      </c>
      <c r="N31" s="5" t="s">
        <v>4</v>
      </c>
      <c r="Q31" s="4" t="s">
        <v>2</v>
      </c>
      <c r="R31" s="5" t="s">
        <v>66</v>
      </c>
      <c r="S31" s="5" t="s">
        <v>67</v>
      </c>
      <c r="T31" s="5" t="s">
        <v>72</v>
      </c>
      <c r="U31" s="5" t="s">
        <v>83</v>
      </c>
      <c r="V31" s="5" t="s">
        <v>70</v>
      </c>
      <c r="W31" s="5" t="s">
        <v>73</v>
      </c>
      <c r="X31" s="5" t="s">
        <v>74</v>
      </c>
      <c r="Y31" s="5" t="s">
        <v>64</v>
      </c>
      <c r="Z31" s="5" t="s">
        <v>3</v>
      </c>
      <c r="AA31" s="5" t="s">
        <v>75</v>
      </c>
      <c r="AB31" s="5" t="s">
        <v>65</v>
      </c>
      <c r="AC31" s="5" t="s">
        <v>4</v>
      </c>
    </row>
    <row r="32" spans="1:29" ht="15" thickBot="1">
      <c r="B32" s="6"/>
      <c r="C32" s="7"/>
      <c r="D32" s="8" t="s">
        <v>5</v>
      </c>
      <c r="E32" s="7"/>
      <c r="F32" s="8" t="s">
        <v>6</v>
      </c>
      <c r="G32" s="8" t="s">
        <v>7</v>
      </c>
      <c r="H32" s="8" t="s">
        <v>8</v>
      </c>
      <c r="I32" s="8" t="s">
        <v>9</v>
      </c>
      <c r="J32" s="8" t="s">
        <v>10</v>
      </c>
      <c r="K32" s="8" t="s">
        <v>11</v>
      </c>
      <c r="L32" s="8" t="s">
        <v>12</v>
      </c>
      <c r="M32" s="8" t="s">
        <v>13</v>
      </c>
      <c r="N32" s="8" t="s">
        <v>14</v>
      </c>
      <c r="Q32" s="6"/>
      <c r="R32" s="7"/>
      <c r="S32" s="8" t="s">
        <v>5</v>
      </c>
      <c r="T32" s="7"/>
      <c r="U32" s="8" t="s">
        <v>6</v>
      </c>
      <c r="V32" s="8" t="s">
        <v>7</v>
      </c>
      <c r="W32" s="8" t="s">
        <v>8</v>
      </c>
      <c r="X32" s="8" t="s">
        <v>9</v>
      </c>
      <c r="Y32" s="8" t="s">
        <v>10</v>
      </c>
      <c r="Z32" s="8" t="s">
        <v>11</v>
      </c>
      <c r="AA32" s="8" t="s">
        <v>12</v>
      </c>
      <c r="AB32" s="8" t="s">
        <v>13</v>
      </c>
      <c r="AC32" s="8" t="s">
        <v>14</v>
      </c>
    </row>
    <row r="33" spans="2:29" ht="15" thickBot="1">
      <c r="B33" s="9">
        <v>42095</v>
      </c>
      <c r="C33" s="10">
        <v>44</v>
      </c>
      <c r="D33" s="10">
        <v>29000</v>
      </c>
      <c r="E33" s="10">
        <v>24</v>
      </c>
      <c r="F33" s="10"/>
      <c r="G33" s="10"/>
      <c r="H33" s="10"/>
      <c r="I33" s="10"/>
      <c r="J33" s="10"/>
      <c r="K33" s="10"/>
      <c r="L33" s="10"/>
      <c r="M33" s="10"/>
      <c r="N33" s="10"/>
      <c r="Q33" s="9">
        <v>42095</v>
      </c>
      <c r="R33" s="1">
        <v>44</v>
      </c>
      <c r="S33" s="10">
        <v>29000</v>
      </c>
      <c r="T33" s="10">
        <v>24</v>
      </c>
      <c r="U33" s="10">
        <f t="shared" ref="U33:U39" si="15">S33*(MAX(T33-20,0)*2/60+MIN(T33,20)/60)*23/T33</f>
        <v>12969.444444444445</v>
      </c>
      <c r="V33" s="10">
        <f>S33/64.8</f>
        <v>447.53086419753089</v>
      </c>
      <c r="W33" s="1"/>
      <c r="X33" s="1"/>
      <c r="Y33" s="1"/>
      <c r="Z33" s="1"/>
      <c r="AA33" s="1"/>
      <c r="AB33" s="1"/>
      <c r="AC33" s="1"/>
    </row>
    <row r="34" spans="2:29" ht="15" thickBot="1">
      <c r="B34" s="9">
        <v>42461</v>
      </c>
      <c r="C34" s="10">
        <v>45</v>
      </c>
      <c r="D34" s="10">
        <f>D33*(1+Salary_increase)</f>
        <v>29434.999999999996</v>
      </c>
      <c r="E34" s="10">
        <v>25</v>
      </c>
      <c r="F34" s="10"/>
      <c r="G34" s="10"/>
      <c r="H34" s="10"/>
      <c r="I34" s="10"/>
      <c r="J34" s="10"/>
      <c r="K34" s="10"/>
      <c r="L34" s="10"/>
      <c r="M34" s="10"/>
      <c r="N34" s="10"/>
      <c r="Q34" s="9">
        <v>42461</v>
      </c>
      <c r="R34" s="1">
        <v>45</v>
      </c>
      <c r="S34" s="10">
        <f>S33*(1+Salary_increase)</f>
        <v>29434.999999999996</v>
      </c>
      <c r="T34" s="10">
        <v>25</v>
      </c>
      <c r="U34" s="10">
        <f t="shared" si="15"/>
        <v>13540.099999999999</v>
      </c>
      <c r="V34" s="10">
        <f t="shared" ref="V34:V44" si="16">V33*(1+FPS2015_indexation)+S34/64.8</f>
        <v>908.48765432098753</v>
      </c>
      <c r="W34" s="1"/>
      <c r="X34" s="1"/>
      <c r="Y34" s="1"/>
      <c r="Z34" s="1"/>
      <c r="AA34" s="1"/>
      <c r="AB34" s="1"/>
      <c r="AC34" s="1"/>
    </row>
    <row r="35" spans="2:29" ht="15" thickBot="1">
      <c r="B35" s="9">
        <v>42826</v>
      </c>
      <c r="C35" s="10">
        <v>46</v>
      </c>
      <c r="D35" s="10">
        <f>D34*(1+Salary_increase)</f>
        <v>29876.524999999994</v>
      </c>
      <c r="E35" s="10">
        <v>26</v>
      </c>
      <c r="F35" s="10"/>
      <c r="G35" s="10"/>
      <c r="H35" s="10"/>
      <c r="I35" s="10"/>
      <c r="J35" s="10"/>
      <c r="K35" s="10"/>
      <c r="L35" s="10"/>
      <c r="M35" s="10"/>
      <c r="N35" s="10"/>
      <c r="Q35" s="9">
        <v>42826</v>
      </c>
      <c r="R35" s="1">
        <v>46</v>
      </c>
      <c r="S35" s="10">
        <f>S34*(1+Salary_increase)</f>
        <v>29876.524999999994</v>
      </c>
      <c r="T35" s="10">
        <v>26</v>
      </c>
      <c r="U35" s="10">
        <f t="shared" si="15"/>
        <v>14095.59128205128</v>
      </c>
      <c r="V35" s="10">
        <f t="shared" si="16"/>
        <v>1383.1724537037035</v>
      </c>
      <c r="W35" s="1"/>
      <c r="X35" s="1"/>
      <c r="Y35" s="1"/>
      <c r="Z35" s="1"/>
      <c r="AA35" s="1"/>
      <c r="AB35" s="1"/>
      <c r="AC35" s="1"/>
    </row>
    <row r="36" spans="2:29" ht="15" thickBot="1">
      <c r="B36" s="9">
        <v>43191</v>
      </c>
      <c r="C36" s="10">
        <v>47</v>
      </c>
      <c r="D36" s="10">
        <f>D35*(1+Salary_increase)</f>
        <v>30324.672874999993</v>
      </c>
      <c r="E36" s="10">
        <v>27</v>
      </c>
      <c r="F36" s="10"/>
      <c r="G36" s="10"/>
      <c r="H36" s="10"/>
      <c r="I36" s="10"/>
      <c r="J36" s="10"/>
      <c r="K36" s="10"/>
      <c r="L36" s="10"/>
      <c r="M36" s="10"/>
      <c r="N36" s="10"/>
      <c r="Q36" s="9">
        <v>43191</v>
      </c>
      <c r="R36" s="1">
        <v>47</v>
      </c>
      <c r="S36" s="10">
        <f>S35*(1+Salary_increase)</f>
        <v>30324.672874999993</v>
      </c>
      <c r="T36" s="10">
        <v>27</v>
      </c>
      <c r="U36" s="10">
        <f t="shared" si="15"/>
        <v>14638.206289043206</v>
      </c>
      <c r="V36" s="10">
        <f t="shared" si="16"/>
        <v>1871.8933873456785</v>
      </c>
      <c r="W36" s="1"/>
      <c r="X36" s="1"/>
      <c r="Y36" s="1"/>
      <c r="Z36" s="1"/>
      <c r="AA36" s="1"/>
      <c r="AB36" s="1"/>
      <c r="AC36" s="1"/>
    </row>
    <row r="37" spans="2:29" ht="15" thickBot="1">
      <c r="B37" s="9">
        <v>43556</v>
      </c>
      <c r="C37" s="10">
        <v>48</v>
      </c>
      <c r="D37" s="10">
        <f>D36*(1+Salary_increase)*(1+$G$24)</f>
        <v>32712.571578423125</v>
      </c>
      <c r="E37" s="10">
        <v>28</v>
      </c>
      <c r="F37" s="10"/>
      <c r="G37" s="10"/>
      <c r="H37" s="10"/>
      <c r="I37" s="10"/>
      <c r="J37" s="10"/>
      <c r="K37" s="10"/>
      <c r="L37" s="10"/>
      <c r="M37" s="10"/>
      <c r="N37" s="10"/>
      <c r="Q37" s="9">
        <v>43556</v>
      </c>
      <c r="R37" s="1">
        <v>48</v>
      </c>
      <c r="S37" s="10">
        <f>S36*(1+Salary_increase)*(1+$G$24)</f>
        <v>32712.571578423125</v>
      </c>
      <c r="T37" s="10">
        <v>28</v>
      </c>
      <c r="U37" s="10">
        <f t="shared" si="15"/>
        <v>16122.624563651396</v>
      </c>
      <c r="V37" s="10">
        <f t="shared" si="16"/>
        <v>2404.7954236253563</v>
      </c>
      <c r="W37" s="1"/>
      <c r="X37" s="1"/>
      <c r="Y37" s="1"/>
      <c r="Z37" s="1"/>
      <c r="AA37" s="1"/>
      <c r="AB37" s="1"/>
      <c r="AC37" s="1"/>
    </row>
    <row r="38" spans="2:29" ht="15" thickBot="1">
      <c r="B38" s="9">
        <v>43922</v>
      </c>
      <c r="C38" s="10">
        <v>49</v>
      </c>
      <c r="D38" s="10">
        <f>D37*(1+Salary_increase)</f>
        <v>33203.260152099472</v>
      </c>
      <c r="E38" s="10">
        <v>29</v>
      </c>
      <c r="F38" s="10"/>
      <c r="G38" s="10"/>
      <c r="H38" s="10"/>
      <c r="I38" s="10"/>
      <c r="J38" s="10"/>
      <c r="K38" s="10"/>
      <c r="L38" s="10"/>
      <c r="M38" s="10"/>
      <c r="N38" s="10"/>
      <c r="Q38" s="9">
        <v>43922</v>
      </c>
      <c r="R38" s="1">
        <v>49</v>
      </c>
      <c r="S38" s="10">
        <f>S37*(1+Salary_increase)</f>
        <v>33203.260152099472</v>
      </c>
      <c r="T38" s="10">
        <v>29</v>
      </c>
      <c r="U38" s="10">
        <f t="shared" si="15"/>
        <v>16677.959409732724</v>
      </c>
      <c r="V38" s="10">
        <f t="shared" si="16"/>
        <v>2953.2633449812715</v>
      </c>
      <c r="W38" s="1"/>
      <c r="X38" s="1"/>
      <c r="Y38" s="1"/>
      <c r="Z38" s="1"/>
      <c r="AA38" s="1"/>
      <c r="AB38" s="1"/>
      <c r="AC38" s="1"/>
    </row>
    <row r="39" spans="2:29" ht="15" thickBot="1">
      <c r="B39" s="9">
        <v>44287</v>
      </c>
      <c r="C39" s="10">
        <v>50</v>
      </c>
      <c r="D39" s="10">
        <f>D38*(1+Salary_increase)*(1+$G$25)</f>
        <v>35154.824907845461</v>
      </c>
      <c r="E39" s="10">
        <v>30</v>
      </c>
      <c r="F39" s="10">
        <f t="shared" ref="F39:F44" si="17">D39*(MAX(E39-20,0)*2/60+MIN(E39,20)/60)*$E$39/E39</f>
        <v>23436.549938563639</v>
      </c>
      <c r="G39" s="10">
        <v>0</v>
      </c>
      <c r="H39" s="12">
        <v>26.2</v>
      </c>
      <c r="I39" s="11">
        <f t="shared" ref="I39:I44" si="18">F39/4*H39</f>
        <v>153509.40209759184</v>
      </c>
      <c r="J39" s="11">
        <v>0</v>
      </c>
      <c r="K39" s="11">
        <f>I39+J39</f>
        <v>153509.40209759184</v>
      </c>
      <c r="L39" s="11">
        <f>F39*3/4</f>
        <v>17577.41245392273</v>
      </c>
      <c r="M39" s="11">
        <v>0</v>
      </c>
      <c r="N39" s="11">
        <f>L39+M39</f>
        <v>17577.41245392273</v>
      </c>
      <c r="Q39" s="9">
        <v>44287</v>
      </c>
      <c r="R39" s="1">
        <v>50</v>
      </c>
      <c r="S39" s="10">
        <f>S38*(1+Salary_increase)*(1+$G$25)</f>
        <v>35154.824907845461</v>
      </c>
      <c r="T39" s="10">
        <v>30</v>
      </c>
      <c r="U39" s="10">
        <f t="shared" si="15"/>
        <v>17968.021619565454</v>
      </c>
      <c r="V39" s="10">
        <f t="shared" si="16"/>
        <v>3540.0750252153339</v>
      </c>
      <c r="W39" s="12">
        <v>26.2</v>
      </c>
      <c r="X39" s="11">
        <f t="shared" ref="X39:X44" si="19">U39/4*W39</f>
        <v>117690.54160815373</v>
      </c>
      <c r="Y39" s="11">
        <v>0</v>
      </c>
      <c r="Z39" s="11">
        <f>X39+Y39</f>
        <v>117690.54160815373</v>
      </c>
      <c r="AA39" s="11">
        <f>U39*3/4</f>
        <v>13476.016214674091</v>
      </c>
      <c r="AB39" s="11">
        <v>0</v>
      </c>
      <c r="AC39" s="11">
        <f>AA39+AB39</f>
        <v>13476.016214674091</v>
      </c>
    </row>
    <row r="40" spans="2:29" ht="15" thickBot="1">
      <c r="B40" s="9">
        <v>44652</v>
      </c>
      <c r="C40" s="10">
        <v>51</v>
      </c>
      <c r="D40" s="10">
        <f>D39*(1+Salary_increase)</f>
        <v>35682.147281463142</v>
      </c>
      <c r="E40" s="10">
        <v>30</v>
      </c>
      <c r="F40" s="10">
        <f t="shared" si="17"/>
        <v>23788.098187642092</v>
      </c>
      <c r="G40" s="10">
        <f t="shared" ref="G40:G44" si="20">G39*(1+FPS2015_indexation)+D40/64.8</f>
        <v>550.65042101023369</v>
      </c>
      <c r="H40" s="12">
        <v>25.7</v>
      </c>
      <c r="I40" s="10">
        <f t="shared" si="18"/>
        <v>152838.53085560043</v>
      </c>
      <c r="J40" s="11">
        <v>0</v>
      </c>
      <c r="K40" s="10">
        <f t="shared" ref="K40:K44" si="21">I40+J40</f>
        <v>152838.53085560043</v>
      </c>
      <c r="L40" s="10">
        <f t="shared" ref="L40:L44" si="22">F40*3/4</f>
        <v>17841.073640731571</v>
      </c>
      <c r="M40" s="11">
        <v>0</v>
      </c>
      <c r="N40" s="10">
        <f t="shared" ref="N40:N44" si="23">L40+M40</f>
        <v>17841.073640731571</v>
      </c>
      <c r="Q40" s="9">
        <v>44652</v>
      </c>
      <c r="R40" s="1">
        <v>51</v>
      </c>
      <c r="S40" s="10">
        <f>S39*(1+Salary_increase)</f>
        <v>35682.147281463142</v>
      </c>
      <c r="T40" s="10">
        <v>30</v>
      </c>
      <c r="U40" s="10">
        <f>S40*(MAX(T40-20,0)*2/60+MIN(T40,20)/60)*23/T40</f>
        <v>18237.541943858938</v>
      </c>
      <c r="V40" s="10">
        <f t="shared" si="16"/>
        <v>4143.8265716037977</v>
      </c>
      <c r="W40" s="12">
        <v>25.7</v>
      </c>
      <c r="X40" s="10">
        <f t="shared" si="19"/>
        <v>117176.20698929367</v>
      </c>
      <c r="Y40" s="11">
        <v>0</v>
      </c>
      <c r="Z40" s="10">
        <f t="shared" ref="Z40:Z44" si="24">X40+Y40</f>
        <v>117176.20698929367</v>
      </c>
      <c r="AA40" s="10">
        <f t="shared" ref="AA40:AA44" si="25">U40*3/4</f>
        <v>13678.156457894203</v>
      </c>
      <c r="AB40" s="11">
        <v>0</v>
      </c>
      <c r="AC40" s="10">
        <f t="shared" ref="AC40:AC44" si="26">AA40+AB40</f>
        <v>13678.156457894203</v>
      </c>
    </row>
    <row r="41" spans="2:29" ht="15" thickBot="1">
      <c r="B41" s="9">
        <v>45017</v>
      </c>
      <c r="C41" s="10">
        <v>52</v>
      </c>
      <c r="D41" s="10">
        <f>D40*(1+Salary_increase)</f>
        <v>36217.379490685082</v>
      </c>
      <c r="E41" s="10">
        <v>30</v>
      </c>
      <c r="F41" s="10">
        <f t="shared" si="17"/>
        <v>24144.919660456719</v>
      </c>
      <c r="G41" s="10">
        <f t="shared" si="20"/>
        <v>1117.8203546507743</v>
      </c>
      <c r="H41" s="12">
        <v>25.2</v>
      </c>
      <c r="I41" s="10">
        <f t="shared" si="18"/>
        <v>152112.99386087732</v>
      </c>
      <c r="J41" s="11">
        <v>0</v>
      </c>
      <c r="K41" s="10">
        <f t="shared" si="21"/>
        <v>152112.99386087732</v>
      </c>
      <c r="L41" s="10">
        <f t="shared" si="22"/>
        <v>18108.689745342541</v>
      </c>
      <c r="M41" s="11">
        <v>0</v>
      </c>
      <c r="N41" s="10">
        <f t="shared" si="23"/>
        <v>18108.689745342541</v>
      </c>
      <c r="Q41" s="9">
        <v>45017</v>
      </c>
      <c r="R41" s="1">
        <v>52</v>
      </c>
      <c r="S41" s="10">
        <f>S40*(1+Salary_increase)</f>
        <v>36217.379490685082</v>
      </c>
      <c r="T41" s="10">
        <v>30</v>
      </c>
      <c r="U41" s="10">
        <f t="shared" ref="U41:U44" si="27">S41*(MAX(T41-20,0)*2/60+MIN(T41,20)/60)*23/T41</f>
        <v>18511.105073016817</v>
      </c>
      <c r="V41" s="10">
        <f t="shared" si="16"/>
        <v>4764.8941475032416</v>
      </c>
      <c r="W41" s="12">
        <v>25.2</v>
      </c>
      <c r="X41" s="10">
        <f t="shared" si="19"/>
        <v>116619.96196000594</v>
      </c>
      <c r="Y41" s="11">
        <v>0</v>
      </c>
      <c r="Z41" s="10">
        <f t="shared" si="24"/>
        <v>116619.96196000594</v>
      </c>
      <c r="AA41" s="10">
        <f t="shared" si="25"/>
        <v>13883.328804762612</v>
      </c>
      <c r="AB41" s="11">
        <v>0</v>
      </c>
      <c r="AC41" s="10">
        <f t="shared" si="26"/>
        <v>13883.328804762612</v>
      </c>
    </row>
    <row r="42" spans="2:29" ht="15" thickBot="1">
      <c r="B42" s="9">
        <v>45383</v>
      </c>
      <c r="C42" s="10">
        <v>53</v>
      </c>
      <c r="D42" s="10">
        <f>D41*(1+Salary_increase)</f>
        <v>36760.640183045354</v>
      </c>
      <c r="E42" s="10">
        <v>30</v>
      </c>
      <c r="F42" s="10">
        <f t="shared" si="17"/>
        <v>24507.093455363567</v>
      </c>
      <c r="G42" s="10">
        <f t="shared" si="20"/>
        <v>1701.8814899558038</v>
      </c>
      <c r="H42" s="12">
        <v>24.7</v>
      </c>
      <c r="I42" s="10">
        <f t="shared" si="18"/>
        <v>151331.30208687001</v>
      </c>
      <c r="J42" s="11">
        <v>0</v>
      </c>
      <c r="K42" s="10">
        <f t="shared" si="21"/>
        <v>151331.30208687001</v>
      </c>
      <c r="L42" s="10">
        <f t="shared" si="22"/>
        <v>18380.320091522677</v>
      </c>
      <c r="M42" s="11">
        <v>0</v>
      </c>
      <c r="N42" s="10">
        <f t="shared" si="23"/>
        <v>18380.320091522677</v>
      </c>
      <c r="Q42" s="9">
        <v>45383</v>
      </c>
      <c r="R42" s="1">
        <v>53</v>
      </c>
      <c r="S42" s="10">
        <f>S41*(1+Salary_increase)</f>
        <v>36760.640183045354</v>
      </c>
      <c r="T42" s="10">
        <v>30</v>
      </c>
      <c r="U42" s="10">
        <f t="shared" si="27"/>
        <v>18788.771649112066</v>
      </c>
      <c r="V42" s="10">
        <f t="shared" si="16"/>
        <v>5403.6613897010575</v>
      </c>
      <c r="W42" s="12">
        <v>24.7</v>
      </c>
      <c r="X42" s="10">
        <f t="shared" si="19"/>
        <v>116020.66493326701</v>
      </c>
      <c r="Y42" s="11">
        <v>0</v>
      </c>
      <c r="Z42" s="10">
        <f t="shared" si="24"/>
        <v>116020.66493326701</v>
      </c>
      <c r="AA42" s="10">
        <f t="shared" si="25"/>
        <v>14091.57873683405</v>
      </c>
      <c r="AB42" s="11">
        <v>0</v>
      </c>
      <c r="AC42" s="10">
        <f t="shared" si="26"/>
        <v>14091.57873683405</v>
      </c>
    </row>
    <row r="43" spans="2:29" ht="15" thickBot="1">
      <c r="B43" s="9">
        <v>45748</v>
      </c>
      <c r="C43" s="10">
        <v>54</v>
      </c>
      <c r="D43" s="10">
        <f>D42*(1+Salary_increase)</f>
        <v>37312.04978579103</v>
      </c>
      <c r="E43" s="10">
        <v>30</v>
      </c>
      <c r="F43" s="10">
        <f t="shared" si="17"/>
        <v>24874.69985719402</v>
      </c>
      <c r="G43" s="10">
        <f t="shared" si="20"/>
        <v>2303.2129497401875</v>
      </c>
      <c r="H43" s="12">
        <v>24.2</v>
      </c>
      <c r="I43" s="10">
        <f t="shared" si="18"/>
        <v>150491.93413602383</v>
      </c>
      <c r="J43" s="11">
        <v>0</v>
      </c>
      <c r="K43" s="10">
        <f t="shared" si="21"/>
        <v>150491.93413602383</v>
      </c>
      <c r="L43" s="10">
        <f t="shared" si="22"/>
        <v>18656.024892895515</v>
      </c>
      <c r="M43" s="11">
        <v>0</v>
      </c>
      <c r="N43" s="10">
        <f t="shared" si="23"/>
        <v>18656.024892895515</v>
      </c>
      <c r="Q43" s="9">
        <v>45748</v>
      </c>
      <c r="R43" s="1">
        <v>54</v>
      </c>
      <c r="S43" s="10">
        <f>S42*(1+Salary_increase)</f>
        <v>37312.04978579103</v>
      </c>
      <c r="T43" s="10">
        <v>30</v>
      </c>
      <c r="U43" s="10">
        <f t="shared" si="27"/>
        <v>19070.60322384875</v>
      </c>
      <c r="V43" s="10">
        <f t="shared" si="16"/>
        <v>6060.5195479816193</v>
      </c>
      <c r="W43" s="12">
        <v>24.2</v>
      </c>
      <c r="X43" s="10">
        <f t="shared" si="19"/>
        <v>115377.14950428493</v>
      </c>
      <c r="Y43" s="11">
        <v>0</v>
      </c>
      <c r="Z43" s="10">
        <f t="shared" si="24"/>
        <v>115377.14950428493</v>
      </c>
      <c r="AA43" s="10">
        <f t="shared" si="25"/>
        <v>14302.952417886561</v>
      </c>
      <c r="AB43" s="11">
        <v>0</v>
      </c>
      <c r="AC43" s="10">
        <f t="shared" si="26"/>
        <v>14302.952417886561</v>
      </c>
    </row>
    <row r="44" spans="2:29" ht="15" thickBot="1">
      <c r="B44" s="9">
        <v>46113</v>
      </c>
      <c r="C44" s="10">
        <v>55</v>
      </c>
      <c r="D44" s="10">
        <f>D43*(1+Salary_increase)*(1+$G$26)</f>
        <v>38691.735552082057</v>
      </c>
      <c r="E44" s="10">
        <v>30</v>
      </c>
      <c r="F44" s="10">
        <f t="shared" si="17"/>
        <v>25794.490368054703</v>
      </c>
      <c r="G44" s="10">
        <f t="shared" si="20"/>
        <v>2934.8558284320006</v>
      </c>
      <c r="H44" s="12">
        <v>23.6</v>
      </c>
      <c r="I44" s="11">
        <f t="shared" si="18"/>
        <v>152187.49317152277</v>
      </c>
      <c r="J44" s="11">
        <f t="shared" ref="J44" si="28">G44/4*12</f>
        <v>8804.5674852960019</v>
      </c>
      <c r="K44" s="11">
        <f t="shared" si="21"/>
        <v>160992.06065681876</v>
      </c>
      <c r="L44" s="11">
        <f t="shared" si="22"/>
        <v>19345.867776041028</v>
      </c>
      <c r="M44" s="11">
        <f t="shared" ref="M44" si="29">G44*3/4</f>
        <v>2201.1418713240005</v>
      </c>
      <c r="N44" s="11">
        <f t="shared" si="23"/>
        <v>21547.00964736503</v>
      </c>
      <c r="Q44" s="9">
        <v>46113</v>
      </c>
      <c r="R44" s="1">
        <v>55</v>
      </c>
      <c r="S44" s="10">
        <f>S43*(1+Salary_increase)*(1+$G$26)</f>
        <v>38691.735552082057</v>
      </c>
      <c r="T44" s="10">
        <v>30</v>
      </c>
      <c r="U44" s="10">
        <f t="shared" si="27"/>
        <v>19775.77594884194</v>
      </c>
      <c r="V44" s="10">
        <f t="shared" si="16"/>
        <v>6748.5220256470529</v>
      </c>
      <c r="W44" s="12">
        <v>23.6</v>
      </c>
      <c r="X44" s="11">
        <f t="shared" si="19"/>
        <v>116677.07809816745</v>
      </c>
      <c r="Y44" s="11">
        <f t="shared" ref="Y44" si="30">V44/4*12</f>
        <v>20245.566076941159</v>
      </c>
      <c r="Z44" s="11">
        <f t="shared" si="24"/>
        <v>136922.64417510861</v>
      </c>
      <c r="AA44" s="11">
        <f t="shared" si="25"/>
        <v>14831.831961631455</v>
      </c>
      <c r="AB44" s="11">
        <f t="shared" ref="AB44" si="31">V44*3/4</f>
        <v>5061.3915192352897</v>
      </c>
      <c r="AC44" s="11">
        <f t="shared" si="26"/>
        <v>19893.223480866745</v>
      </c>
    </row>
    <row r="46" spans="2:29">
      <c r="C46" s="68" t="s">
        <v>68</v>
      </c>
      <c r="O46" s="68"/>
    </row>
    <row r="47" spans="2:29">
      <c r="B47" s="45" t="s">
        <v>5</v>
      </c>
      <c r="C47" t="s">
        <v>39</v>
      </c>
      <c r="O47" s="43"/>
    </row>
    <row r="48" spans="2:29">
      <c r="B48" s="45" t="s">
        <v>6</v>
      </c>
      <c r="C48" s="46" t="s">
        <v>41</v>
      </c>
      <c r="O48" s="43"/>
    </row>
    <row r="49" spans="2:17">
      <c r="B49" s="45"/>
      <c r="C49" s="47" t="s">
        <v>84</v>
      </c>
      <c r="O49" s="43"/>
    </row>
    <row r="50" spans="2:17">
      <c r="B50" s="45"/>
      <c r="C50" s="47" t="s">
        <v>85</v>
      </c>
    </row>
    <row r="51" spans="2:17">
      <c r="B51" s="45"/>
      <c r="C51" s="47" t="s">
        <v>42</v>
      </c>
    </row>
    <row r="52" spans="2:17">
      <c r="B52" s="45"/>
      <c r="C52" s="48" t="s">
        <v>43</v>
      </c>
    </row>
    <row r="53" spans="2:17">
      <c r="B53" s="45"/>
      <c r="C53" s="48" t="s">
        <v>44</v>
      </c>
    </row>
    <row r="54" spans="2:17">
      <c r="B54" s="72" t="s">
        <v>7</v>
      </c>
      <c r="C54" s="69" t="s">
        <v>71</v>
      </c>
      <c r="O54" s="43"/>
      <c r="Q54" s="43"/>
    </row>
    <row r="55" spans="2:17">
      <c r="B55" s="45" t="s">
        <v>8</v>
      </c>
      <c r="C55" t="s">
        <v>69</v>
      </c>
      <c r="H55" s="43"/>
      <c r="O55" s="43"/>
    </row>
    <row r="56" spans="2:17">
      <c r="B56" s="72" t="s">
        <v>9</v>
      </c>
      <c r="C56" s="73" t="s">
        <v>48</v>
      </c>
    </row>
    <row r="57" spans="2:17">
      <c r="B57" s="72" t="s">
        <v>10</v>
      </c>
      <c r="C57" s="73" t="s">
        <v>81</v>
      </c>
      <c r="O57" s="43"/>
    </row>
    <row r="58" spans="2:17">
      <c r="B58" s="72" t="s">
        <v>11</v>
      </c>
      <c r="C58" s="73" t="s">
        <v>88</v>
      </c>
      <c r="O58" s="43"/>
    </row>
    <row r="59" spans="2:17">
      <c r="B59" s="72" t="s">
        <v>12</v>
      </c>
      <c r="C59" s="74" t="s">
        <v>87</v>
      </c>
    </row>
    <row r="60" spans="2:17">
      <c r="B60" s="72" t="s">
        <v>13</v>
      </c>
      <c r="C60" s="74" t="s">
        <v>46</v>
      </c>
    </row>
    <row r="61" spans="2:17">
      <c r="B61" s="72" t="s">
        <v>14</v>
      </c>
      <c r="C61" s="75" t="s">
        <v>82</v>
      </c>
    </row>
    <row r="62" spans="2:17">
      <c r="B62" s="72"/>
      <c r="C62" s="73" t="s">
        <v>51</v>
      </c>
    </row>
    <row r="63" spans="2:17">
      <c r="B63" s="45"/>
    </row>
    <row r="64" spans="2:17">
      <c r="B64" s="45"/>
    </row>
  </sheetData>
  <sheetProtection algorithmName="SHA-512" hashValue="pMtc/gTOTVAXkSd9V4lkJr6FZr0npNz1UPBlAsmGODeQt3KAqTKZikdMww+C2DizNJgedQSNjgi+G7WHamZ5xQ==" saltValue="dWoIIs1bWeWZNmwSXR3bng=="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2BCFA-3568-4904-9A98-93B1C05CB6FD}">
  <sheetPr codeName="Sheet4"/>
  <dimension ref="A1:AE89"/>
  <sheetViews>
    <sheetView showGridLines="0" zoomScale="80" zoomScaleNormal="80" workbookViewId="0"/>
  </sheetViews>
  <sheetFormatPr defaultRowHeight="14.5"/>
  <cols>
    <col min="2" max="2" width="10.54296875" bestFit="1" customWidth="1"/>
    <col min="3" max="8" width="11.26953125" customWidth="1"/>
    <col min="9" max="12" width="11.1796875" customWidth="1"/>
    <col min="13" max="15" width="12" customWidth="1"/>
    <col min="16" max="16" width="16.81640625" customWidth="1"/>
    <col min="18" max="18" width="10.54296875" bestFit="1" customWidth="1"/>
    <col min="20" max="28" width="11.1796875" customWidth="1"/>
    <col min="29" max="31" width="12.54296875" customWidth="1"/>
  </cols>
  <sheetData>
    <row r="1" spans="1:31" ht="26">
      <c r="A1" s="49" t="s">
        <v>78</v>
      </c>
    </row>
    <row r="2" spans="1:31" ht="21.75" customHeight="1">
      <c r="A2" s="50" t="s">
        <v>57</v>
      </c>
      <c r="D2" s="3"/>
      <c r="E2" s="2"/>
    </row>
    <row r="3" spans="1:31" ht="21.75" customHeight="1">
      <c r="A3" s="18"/>
      <c r="Q3" s="18"/>
    </row>
    <row r="4" spans="1:31" ht="15" thickBot="1">
      <c r="A4" s="18" t="s">
        <v>16</v>
      </c>
      <c r="I4" s="69"/>
      <c r="Q4" s="18" t="s">
        <v>17</v>
      </c>
      <c r="R4" s="14"/>
      <c r="T4" s="15"/>
      <c r="V4" s="15"/>
      <c r="W4" s="15"/>
      <c r="X4" s="15"/>
      <c r="Y4" s="69"/>
      <c r="Z4" s="15"/>
      <c r="AA4" s="15"/>
    </row>
    <row r="5" spans="1:31" ht="34.5">
      <c r="B5" s="4" t="s">
        <v>2</v>
      </c>
      <c r="C5" s="5" t="s">
        <v>66</v>
      </c>
      <c r="D5" s="5" t="s">
        <v>67</v>
      </c>
      <c r="E5" s="5" t="s">
        <v>94</v>
      </c>
      <c r="F5" s="5" t="s">
        <v>95</v>
      </c>
      <c r="G5" s="5" t="s">
        <v>96</v>
      </c>
      <c r="H5" s="5" t="s">
        <v>97</v>
      </c>
      <c r="I5" s="5" t="s">
        <v>90</v>
      </c>
      <c r="J5" s="5" t="s">
        <v>99</v>
      </c>
      <c r="K5" s="5" t="s">
        <v>64</v>
      </c>
      <c r="L5" s="5" t="s">
        <v>3</v>
      </c>
      <c r="M5" s="5" t="s">
        <v>98</v>
      </c>
      <c r="N5" s="5" t="s">
        <v>65</v>
      </c>
      <c r="O5" s="5" t="s">
        <v>4</v>
      </c>
      <c r="R5" s="4" t="s">
        <v>2</v>
      </c>
      <c r="S5" s="5" t="s">
        <v>66</v>
      </c>
      <c r="T5" s="5" t="s">
        <v>67</v>
      </c>
      <c r="U5" s="5" t="s">
        <v>94</v>
      </c>
      <c r="V5" s="5" t="s">
        <v>95</v>
      </c>
      <c r="W5" s="5" t="s">
        <v>96</v>
      </c>
      <c r="X5" s="5" t="s">
        <v>97</v>
      </c>
      <c r="Y5" s="5" t="s">
        <v>90</v>
      </c>
      <c r="Z5" s="5" t="s">
        <v>99</v>
      </c>
      <c r="AA5" s="5" t="s">
        <v>64</v>
      </c>
      <c r="AB5" s="5" t="s">
        <v>3</v>
      </c>
      <c r="AC5" s="5" t="s">
        <v>98</v>
      </c>
      <c r="AD5" s="5" t="s">
        <v>65</v>
      </c>
      <c r="AE5" s="5" t="s">
        <v>4</v>
      </c>
    </row>
    <row r="6" spans="1:31" ht="15" thickBot="1">
      <c r="B6" s="6"/>
      <c r="C6" s="7"/>
      <c r="D6" s="8" t="s">
        <v>5</v>
      </c>
      <c r="E6" s="7"/>
      <c r="F6" s="8" t="s">
        <v>6</v>
      </c>
      <c r="G6" s="8" t="s">
        <v>7</v>
      </c>
      <c r="H6" s="8" t="s">
        <v>8</v>
      </c>
      <c r="I6" s="8" t="s">
        <v>9</v>
      </c>
      <c r="J6" s="8" t="s">
        <v>10</v>
      </c>
      <c r="K6" s="8" t="s">
        <v>11</v>
      </c>
      <c r="L6" s="8" t="s">
        <v>12</v>
      </c>
      <c r="M6" s="8" t="s">
        <v>13</v>
      </c>
      <c r="N6" s="8" t="s">
        <v>14</v>
      </c>
      <c r="O6" s="8" t="s">
        <v>15</v>
      </c>
      <c r="R6" s="6"/>
      <c r="S6" s="7"/>
      <c r="T6" s="8" t="s">
        <v>5</v>
      </c>
      <c r="U6" s="7"/>
      <c r="V6" s="8" t="s">
        <v>6</v>
      </c>
      <c r="W6" s="8" t="s">
        <v>7</v>
      </c>
      <c r="X6" s="8" t="s">
        <v>8</v>
      </c>
      <c r="Y6" s="8" t="s">
        <v>9</v>
      </c>
      <c r="Z6" s="8" t="s">
        <v>10</v>
      </c>
      <c r="AA6" s="8" t="s">
        <v>11</v>
      </c>
      <c r="AB6" s="8" t="s">
        <v>12</v>
      </c>
      <c r="AC6" s="8" t="s">
        <v>13</v>
      </c>
      <c r="AD6" s="8" t="s">
        <v>14</v>
      </c>
      <c r="AE6" s="8" t="s">
        <v>15</v>
      </c>
    </row>
    <row r="7" spans="1:31" ht="15" thickBot="1">
      <c r="B7" s="9">
        <v>42095</v>
      </c>
      <c r="C7" s="10">
        <v>34</v>
      </c>
      <c r="D7" s="10">
        <v>29000</v>
      </c>
      <c r="E7" s="10">
        <v>9</v>
      </c>
      <c r="F7" s="10">
        <f>D7*E7/60</f>
        <v>4350</v>
      </c>
      <c r="G7" s="10"/>
      <c r="H7" s="10"/>
      <c r="I7" s="10"/>
      <c r="J7" s="10"/>
      <c r="K7" s="10"/>
      <c r="L7" s="10"/>
      <c r="M7" s="10"/>
      <c r="N7" s="10"/>
      <c r="O7" s="10"/>
      <c r="R7" s="9">
        <v>42095</v>
      </c>
      <c r="S7" s="10">
        <v>34</v>
      </c>
      <c r="T7" s="10">
        <v>29000</v>
      </c>
      <c r="U7" s="10">
        <v>8</v>
      </c>
      <c r="V7" s="10">
        <f t="shared" ref="V7:V33" si="0">T7*U7/60</f>
        <v>3866.6666666666665</v>
      </c>
      <c r="W7" s="1"/>
      <c r="X7" s="1"/>
      <c r="Y7" s="1">
        <f>T7/64.8</f>
        <v>447.53086419753089</v>
      </c>
      <c r="Z7" s="1"/>
      <c r="AA7" s="1"/>
      <c r="AB7" s="1"/>
      <c r="AC7" s="1"/>
      <c r="AD7" s="1"/>
      <c r="AE7" s="1"/>
    </row>
    <row r="8" spans="1:31" ht="15" thickBot="1">
      <c r="B8" s="9">
        <v>42461</v>
      </c>
      <c r="C8" s="10">
        <v>35</v>
      </c>
      <c r="D8" s="10">
        <f t="shared" ref="D8:D33" si="1">D7*(1+Salary_increase)</f>
        <v>29434.999999999996</v>
      </c>
      <c r="E8" s="10">
        <v>10</v>
      </c>
      <c r="F8" s="10">
        <f t="shared" ref="F8:F33" si="2">D8*E8/60</f>
        <v>4905.8333333333321</v>
      </c>
      <c r="G8" s="10"/>
      <c r="H8" s="10"/>
      <c r="I8" s="10"/>
      <c r="J8" s="10"/>
      <c r="K8" s="10"/>
      <c r="L8" s="10"/>
      <c r="M8" s="10"/>
      <c r="N8" s="10"/>
      <c r="O8" s="10"/>
      <c r="R8" s="9">
        <v>42461</v>
      </c>
      <c r="S8" s="10">
        <v>35</v>
      </c>
      <c r="T8" s="10">
        <f t="shared" ref="T8:T33" si="3">T7*(1+Salary_increase)</f>
        <v>29434.999999999996</v>
      </c>
      <c r="U8" s="10">
        <v>8</v>
      </c>
      <c r="V8" s="10">
        <f t="shared" si="0"/>
        <v>3924.6666666666661</v>
      </c>
      <c r="W8" s="1"/>
      <c r="X8" s="1"/>
      <c r="Y8" s="10">
        <f t="shared" ref="Y8:Y33" si="4">Y7*(1+FPS2015_indexation)+T8/64.8</f>
        <v>908.48765432098753</v>
      </c>
      <c r="Z8" s="1"/>
      <c r="AA8" s="1"/>
      <c r="AB8" s="1"/>
      <c r="AC8" s="1"/>
      <c r="AD8" s="1"/>
      <c r="AE8" s="1"/>
    </row>
    <row r="9" spans="1:31" ht="15" thickBot="1">
      <c r="B9" s="9">
        <v>42826</v>
      </c>
      <c r="C9" s="10">
        <v>36</v>
      </c>
      <c r="D9" s="10">
        <f t="shared" si="1"/>
        <v>29876.524999999994</v>
      </c>
      <c r="E9" s="10">
        <v>11</v>
      </c>
      <c r="F9" s="10">
        <f t="shared" si="2"/>
        <v>5477.3629166666651</v>
      </c>
      <c r="G9" s="10"/>
      <c r="H9" s="10"/>
      <c r="I9" s="10"/>
      <c r="J9" s="10"/>
      <c r="K9" s="10"/>
      <c r="L9" s="10"/>
      <c r="M9" s="10"/>
      <c r="N9" s="10"/>
      <c r="O9" s="10"/>
      <c r="R9" s="9">
        <v>42826</v>
      </c>
      <c r="S9" s="10">
        <v>36</v>
      </c>
      <c r="T9" s="10">
        <f t="shared" si="3"/>
        <v>29876.524999999994</v>
      </c>
      <c r="U9" s="10">
        <v>8</v>
      </c>
      <c r="V9" s="10">
        <f t="shared" si="0"/>
        <v>3983.536666666666</v>
      </c>
      <c r="W9" s="1"/>
      <c r="X9" s="1"/>
      <c r="Y9" s="10">
        <f t="shared" si="4"/>
        <v>1383.1724537037035</v>
      </c>
      <c r="Z9" s="1"/>
      <c r="AA9" s="1"/>
      <c r="AB9" s="1"/>
      <c r="AC9" s="1"/>
      <c r="AD9" s="1"/>
      <c r="AE9" s="1"/>
    </row>
    <row r="10" spans="1:31" ht="15" thickBot="1">
      <c r="B10" s="9">
        <v>43191</v>
      </c>
      <c r="C10" s="10">
        <v>37</v>
      </c>
      <c r="D10" s="10">
        <f t="shared" si="1"/>
        <v>30324.672874999993</v>
      </c>
      <c r="E10" s="10">
        <v>12</v>
      </c>
      <c r="F10" s="10">
        <f t="shared" si="2"/>
        <v>6064.9345749999984</v>
      </c>
      <c r="G10" s="10"/>
      <c r="H10" s="10"/>
      <c r="I10" s="10"/>
      <c r="J10" s="10"/>
      <c r="K10" s="10"/>
      <c r="L10" s="10"/>
      <c r="M10" s="10"/>
      <c r="N10" s="10"/>
      <c r="O10" s="10"/>
      <c r="R10" s="9">
        <v>43191</v>
      </c>
      <c r="S10" s="10">
        <v>37</v>
      </c>
      <c r="T10" s="10">
        <f t="shared" si="3"/>
        <v>30324.672874999993</v>
      </c>
      <c r="U10" s="10">
        <v>8</v>
      </c>
      <c r="V10" s="10">
        <f t="shared" si="0"/>
        <v>4043.2897166666658</v>
      </c>
      <c r="W10" s="1"/>
      <c r="X10" s="1"/>
      <c r="Y10" s="10">
        <f t="shared" si="4"/>
        <v>1871.8933873456785</v>
      </c>
      <c r="Z10" s="1"/>
      <c r="AA10" s="1"/>
      <c r="AB10" s="1"/>
      <c r="AC10" s="1"/>
      <c r="AD10" s="1"/>
      <c r="AE10" s="1"/>
    </row>
    <row r="11" spans="1:31" ht="15" thickBot="1">
      <c r="B11" s="9">
        <v>43556</v>
      </c>
      <c r="C11" s="10">
        <v>38</v>
      </c>
      <c r="D11" s="10">
        <f t="shared" si="1"/>
        <v>30779.542968124992</v>
      </c>
      <c r="E11" s="10">
        <v>13</v>
      </c>
      <c r="F11" s="10">
        <f t="shared" si="2"/>
        <v>6668.9009764270822</v>
      </c>
      <c r="G11" s="10"/>
      <c r="H11" s="10"/>
      <c r="I11" s="10"/>
      <c r="J11" s="10"/>
      <c r="K11" s="10"/>
      <c r="L11" s="10"/>
      <c r="M11" s="10"/>
      <c r="N11" s="10"/>
      <c r="O11" s="10"/>
      <c r="R11" s="9">
        <v>43556</v>
      </c>
      <c r="S11" s="10">
        <v>38</v>
      </c>
      <c r="T11" s="10">
        <f t="shared" si="3"/>
        <v>30779.542968124992</v>
      </c>
      <c r="U11" s="10">
        <v>8</v>
      </c>
      <c r="V11" s="10">
        <f t="shared" si="0"/>
        <v>4103.9390624166654</v>
      </c>
      <c r="W11" s="1"/>
      <c r="X11" s="1"/>
      <c r="Y11" s="10">
        <f t="shared" si="4"/>
        <v>2374.9647351948297</v>
      </c>
      <c r="Z11" s="1"/>
      <c r="AA11" s="1"/>
      <c r="AB11" s="1"/>
      <c r="AC11" s="1"/>
      <c r="AD11" s="1"/>
      <c r="AE11" s="1"/>
    </row>
    <row r="12" spans="1:31" ht="15" thickBot="1">
      <c r="B12" s="9">
        <v>43922</v>
      </c>
      <c r="C12" s="10">
        <v>39</v>
      </c>
      <c r="D12" s="10">
        <f t="shared" si="1"/>
        <v>31241.236112646864</v>
      </c>
      <c r="E12" s="10">
        <v>14</v>
      </c>
      <c r="F12" s="10">
        <f t="shared" si="2"/>
        <v>7289.6217596176011</v>
      </c>
      <c r="G12" s="10"/>
      <c r="H12" s="10"/>
      <c r="I12" s="10"/>
      <c r="J12" s="10"/>
      <c r="K12" s="10"/>
      <c r="L12" s="10"/>
      <c r="M12" s="10"/>
      <c r="N12" s="10"/>
      <c r="O12" s="10"/>
      <c r="R12" s="9">
        <v>43922</v>
      </c>
      <c r="S12" s="10">
        <v>39</v>
      </c>
      <c r="T12" s="10">
        <f t="shared" si="3"/>
        <v>31241.236112646864</v>
      </c>
      <c r="U12" s="10">
        <v>8</v>
      </c>
      <c r="V12" s="10">
        <f t="shared" si="0"/>
        <v>4165.4981483529155</v>
      </c>
      <c r="W12" s="1"/>
      <c r="X12" s="1"/>
      <c r="Y12" s="10">
        <f t="shared" si="4"/>
        <v>2892.7070474673019</v>
      </c>
      <c r="Z12" s="1"/>
      <c r="AA12" s="1"/>
      <c r="AB12" s="1"/>
      <c r="AC12" s="1"/>
      <c r="AD12" s="1"/>
      <c r="AE12" s="1"/>
    </row>
    <row r="13" spans="1:31" ht="15" thickBot="1">
      <c r="B13" s="9">
        <v>44287</v>
      </c>
      <c r="C13" s="10">
        <v>40</v>
      </c>
      <c r="D13" s="10">
        <f t="shared" si="1"/>
        <v>31709.854654336563</v>
      </c>
      <c r="E13" s="10">
        <v>15</v>
      </c>
      <c r="F13" s="10">
        <f t="shared" si="2"/>
        <v>7927.4636635841407</v>
      </c>
      <c r="G13" s="10"/>
      <c r="H13" s="10"/>
      <c r="I13" s="10">
        <v>0</v>
      </c>
      <c r="J13" s="11"/>
      <c r="K13" s="11"/>
      <c r="L13" s="11"/>
      <c r="M13" s="11"/>
      <c r="N13" s="11"/>
      <c r="O13" s="11"/>
      <c r="R13" s="9">
        <v>44287</v>
      </c>
      <c r="S13" s="10">
        <v>40</v>
      </c>
      <c r="T13" s="10">
        <f t="shared" si="3"/>
        <v>31709.854654336563</v>
      </c>
      <c r="U13" s="10">
        <v>8</v>
      </c>
      <c r="V13" s="10">
        <f t="shared" si="0"/>
        <v>4227.9806205782088</v>
      </c>
      <c r="W13" s="1"/>
      <c r="X13" s="1"/>
      <c r="Y13" s="10">
        <f t="shared" si="4"/>
        <v>3425.4472620425299</v>
      </c>
      <c r="Z13" s="33"/>
      <c r="AA13" s="33"/>
      <c r="AB13" s="33"/>
      <c r="AC13" s="33"/>
      <c r="AD13" s="33"/>
      <c r="AE13" s="33"/>
    </row>
    <row r="14" spans="1:31" ht="15" thickBot="1">
      <c r="B14" s="9">
        <v>44652</v>
      </c>
      <c r="C14" s="10">
        <v>41</v>
      </c>
      <c r="D14" s="10">
        <f t="shared" si="1"/>
        <v>32185.50247415161</v>
      </c>
      <c r="E14" s="10">
        <v>15</v>
      </c>
      <c r="F14" s="10">
        <f t="shared" si="2"/>
        <v>8046.3756185379025</v>
      </c>
      <c r="G14" s="10"/>
      <c r="H14" s="10"/>
      <c r="I14" s="10">
        <f t="shared" ref="I14:I33" si="5">I13*(1+FPS2015_indexation)+D14/64.8</f>
        <v>496.68985299616685</v>
      </c>
      <c r="J14" s="10"/>
      <c r="K14" s="10"/>
      <c r="L14" s="10"/>
      <c r="M14" s="10"/>
      <c r="N14" s="10"/>
      <c r="O14" s="10"/>
      <c r="R14" s="9">
        <v>44652</v>
      </c>
      <c r="S14" s="10">
        <v>41</v>
      </c>
      <c r="T14" s="10">
        <f t="shared" si="3"/>
        <v>32185.50247415161</v>
      </c>
      <c r="U14" s="10">
        <v>8</v>
      </c>
      <c r="V14" s="10">
        <f t="shared" si="0"/>
        <v>4291.4003298868811</v>
      </c>
      <c r="W14" s="1"/>
      <c r="X14" s="1"/>
      <c r="Y14" s="10">
        <f t="shared" si="4"/>
        <v>3973.5188239693343</v>
      </c>
      <c r="Z14" s="1"/>
      <c r="AA14" s="1"/>
      <c r="AB14" s="1"/>
      <c r="AC14" s="1"/>
      <c r="AD14" s="1"/>
      <c r="AE14" s="1"/>
    </row>
    <row r="15" spans="1:31" ht="15" thickBot="1">
      <c r="B15" s="9">
        <v>45017</v>
      </c>
      <c r="C15" s="10">
        <v>42</v>
      </c>
      <c r="D15" s="10">
        <f t="shared" si="1"/>
        <v>32668.285011263881</v>
      </c>
      <c r="E15" s="10">
        <v>15</v>
      </c>
      <c r="F15" s="10">
        <f t="shared" si="2"/>
        <v>8167.0712528159702</v>
      </c>
      <c r="G15" s="10"/>
      <c r="H15" s="10"/>
      <c r="I15" s="10">
        <f t="shared" si="5"/>
        <v>1008.2804015822186</v>
      </c>
      <c r="J15" s="10"/>
      <c r="K15" s="10"/>
      <c r="L15" s="10"/>
      <c r="M15" s="10"/>
      <c r="N15" s="10"/>
      <c r="O15" s="10"/>
      <c r="R15" s="9">
        <v>45017</v>
      </c>
      <c r="S15" s="10">
        <v>42</v>
      </c>
      <c r="T15" s="10">
        <f t="shared" si="3"/>
        <v>32668.285011263881</v>
      </c>
      <c r="U15" s="10">
        <v>8</v>
      </c>
      <c r="V15" s="10">
        <f t="shared" si="0"/>
        <v>4355.7713348351845</v>
      </c>
      <c r="W15" s="1"/>
      <c r="X15" s="1"/>
      <c r="Y15" s="10">
        <f t="shared" si="4"/>
        <v>4537.2618071199831</v>
      </c>
      <c r="Z15" s="1"/>
      <c r="AA15" s="1"/>
      <c r="AB15" s="1"/>
      <c r="AC15" s="1"/>
      <c r="AD15" s="1"/>
      <c r="AE15" s="1"/>
    </row>
    <row r="16" spans="1:31" ht="15" thickBot="1">
      <c r="B16" s="9">
        <v>45383</v>
      </c>
      <c r="C16" s="10">
        <v>43</v>
      </c>
      <c r="D16" s="10">
        <f t="shared" si="1"/>
        <v>33158.309286432836</v>
      </c>
      <c r="E16" s="10">
        <v>15</v>
      </c>
      <c r="F16" s="10">
        <f t="shared" si="2"/>
        <v>8289.5773216082089</v>
      </c>
      <c r="G16" s="10"/>
      <c r="H16" s="10"/>
      <c r="I16" s="10">
        <f t="shared" si="5"/>
        <v>1535.1069114089278</v>
      </c>
      <c r="J16" s="10"/>
      <c r="K16" s="10"/>
      <c r="L16" s="10"/>
      <c r="M16" s="10"/>
      <c r="N16" s="10"/>
      <c r="O16" s="10"/>
      <c r="R16" s="9">
        <v>45383</v>
      </c>
      <c r="S16" s="10">
        <v>43</v>
      </c>
      <c r="T16" s="10">
        <f t="shared" si="3"/>
        <v>33158.309286432836</v>
      </c>
      <c r="U16" s="10">
        <v>8</v>
      </c>
      <c r="V16" s="10">
        <f t="shared" si="0"/>
        <v>4421.1079048577112</v>
      </c>
      <c r="W16" s="1"/>
      <c r="X16" s="1"/>
      <c r="Y16" s="10">
        <f t="shared" si="4"/>
        <v>5117.023038029758</v>
      </c>
      <c r="Z16" s="1"/>
      <c r="AA16" s="1"/>
      <c r="AB16" s="1"/>
      <c r="AC16" s="1"/>
      <c r="AD16" s="1"/>
      <c r="AE16" s="1"/>
    </row>
    <row r="17" spans="2:31" ht="15" thickBot="1">
      <c r="B17" s="9">
        <v>45748</v>
      </c>
      <c r="C17" s="10">
        <v>44</v>
      </c>
      <c r="D17" s="10">
        <f t="shared" si="1"/>
        <v>33655.683925729325</v>
      </c>
      <c r="E17" s="10">
        <v>15</v>
      </c>
      <c r="F17" s="10">
        <f t="shared" si="2"/>
        <v>8413.9209814323312</v>
      </c>
      <c r="G17" s="10"/>
      <c r="H17" s="10"/>
      <c r="I17" s="10">
        <f t="shared" si="5"/>
        <v>2077.5113534400821</v>
      </c>
      <c r="J17" s="10"/>
      <c r="K17" s="10"/>
      <c r="L17" s="10"/>
      <c r="M17" s="10"/>
      <c r="N17" s="10"/>
      <c r="O17" s="10"/>
      <c r="R17" s="9">
        <v>45748</v>
      </c>
      <c r="S17" s="10">
        <v>44</v>
      </c>
      <c r="T17" s="10">
        <f t="shared" si="3"/>
        <v>33655.683925729325</v>
      </c>
      <c r="U17" s="10">
        <v>8</v>
      </c>
      <c r="V17" s="10">
        <f t="shared" si="0"/>
        <v>4487.4245234305763</v>
      </c>
      <c r="W17" s="1"/>
      <c r="X17" s="1"/>
      <c r="Y17" s="10">
        <f t="shared" si="4"/>
        <v>5713.1562219602238</v>
      </c>
      <c r="Z17" s="1"/>
      <c r="AA17" s="1"/>
      <c r="AB17" s="1"/>
      <c r="AC17" s="1"/>
      <c r="AD17" s="1"/>
      <c r="AE17" s="1"/>
    </row>
    <row r="18" spans="2:31" ht="15" thickBot="1">
      <c r="B18" s="9">
        <v>46113</v>
      </c>
      <c r="C18" s="10">
        <v>45</v>
      </c>
      <c r="D18" s="10">
        <f t="shared" si="1"/>
        <v>34160.519184615259</v>
      </c>
      <c r="E18" s="10">
        <v>15</v>
      </c>
      <c r="F18" s="10">
        <f t="shared" si="2"/>
        <v>8540.1297961538148</v>
      </c>
      <c r="G18" s="10"/>
      <c r="H18" s="10"/>
      <c r="I18" s="10">
        <f t="shared" si="5"/>
        <v>2635.8425296771038</v>
      </c>
      <c r="J18" s="11"/>
      <c r="K18" s="11"/>
      <c r="L18" s="11"/>
      <c r="M18" s="11"/>
      <c r="N18" s="11"/>
      <c r="O18" s="11"/>
      <c r="R18" s="9">
        <v>46113</v>
      </c>
      <c r="S18" s="10">
        <v>45</v>
      </c>
      <c r="T18" s="10">
        <f t="shared" si="3"/>
        <v>34160.519184615259</v>
      </c>
      <c r="U18" s="10">
        <v>8</v>
      </c>
      <c r="V18" s="10">
        <f t="shared" si="0"/>
        <v>4554.7358912820346</v>
      </c>
      <c r="W18" s="1"/>
      <c r="X18" s="1"/>
      <c r="Y18" s="10">
        <f t="shared" si="4"/>
        <v>6326.0220712250466</v>
      </c>
      <c r="Z18" s="11"/>
      <c r="AA18" s="11"/>
      <c r="AB18" s="11"/>
      <c r="AC18" s="11"/>
      <c r="AD18" s="11"/>
      <c r="AE18" s="11"/>
    </row>
    <row r="19" spans="2:31" ht="15" thickBot="1">
      <c r="B19" s="9">
        <v>46478</v>
      </c>
      <c r="C19" s="10">
        <v>46</v>
      </c>
      <c r="D19" s="10">
        <f t="shared" si="1"/>
        <v>34672.926972384485</v>
      </c>
      <c r="E19" s="10">
        <v>15</v>
      </c>
      <c r="F19" s="10">
        <f t="shared" si="2"/>
        <v>8668.2317430961211</v>
      </c>
      <c r="G19" s="10"/>
      <c r="H19" s="10"/>
      <c r="I19" s="10">
        <f t="shared" si="5"/>
        <v>3210.4562011467124</v>
      </c>
      <c r="J19" s="10"/>
      <c r="K19" s="10"/>
      <c r="L19" s="10"/>
      <c r="M19" s="10"/>
      <c r="N19" s="10"/>
      <c r="O19" s="10"/>
      <c r="R19" s="9">
        <v>46478</v>
      </c>
      <c r="S19" s="10">
        <v>46</v>
      </c>
      <c r="T19" s="10">
        <f t="shared" si="3"/>
        <v>34672.926972384485</v>
      </c>
      <c r="U19" s="10">
        <v>8</v>
      </c>
      <c r="V19" s="10">
        <f t="shared" si="0"/>
        <v>4623.0569296512649</v>
      </c>
      <c r="W19" s="1"/>
      <c r="X19" s="1"/>
      <c r="Y19" s="10">
        <f t="shared" si="4"/>
        <v>6955.9884358178742</v>
      </c>
      <c r="Z19" s="10"/>
      <c r="AA19" s="10"/>
      <c r="AB19" s="10"/>
      <c r="AC19" s="10"/>
      <c r="AD19" s="10"/>
      <c r="AE19" s="10"/>
    </row>
    <row r="20" spans="2:31" ht="15" thickBot="1">
      <c r="B20" s="9">
        <v>46844</v>
      </c>
      <c r="C20" s="10">
        <v>47</v>
      </c>
      <c r="D20" s="10">
        <f t="shared" si="1"/>
        <v>35193.020876970251</v>
      </c>
      <c r="E20" s="10">
        <v>15</v>
      </c>
      <c r="F20" s="10">
        <f t="shared" si="2"/>
        <v>8798.2552192425628</v>
      </c>
      <c r="G20" s="10"/>
      <c r="H20" s="10"/>
      <c r="I20" s="10">
        <f t="shared" si="5"/>
        <v>3801.7152181912315</v>
      </c>
      <c r="J20" s="10"/>
      <c r="K20" s="10"/>
      <c r="L20" s="10"/>
      <c r="M20" s="10"/>
      <c r="N20" s="10"/>
      <c r="O20" s="10"/>
      <c r="R20" s="9">
        <v>46844</v>
      </c>
      <c r="S20" s="10">
        <v>47</v>
      </c>
      <c r="T20" s="10">
        <f t="shared" si="3"/>
        <v>35193.020876970251</v>
      </c>
      <c r="U20" s="10">
        <v>8</v>
      </c>
      <c r="V20" s="10">
        <f t="shared" si="0"/>
        <v>4692.4027835960333</v>
      </c>
      <c r="W20" s="1"/>
      <c r="X20" s="1"/>
      <c r="Y20" s="10">
        <f t="shared" si="4"/>
        <v>7603.4304363824604</v>
      </c>
      <c r="Z20" s="10"/>
      <c r="AA20" s="10"/>
      <c r="AB20" s="10"/>
      <c r="AC20" s="10"/>
      <c r="AD20" s="10"/>
      <c r="AE20" s="10"/>
    </row>
    <row r="21" spans="2:31" ht="15" thickBot="1">
      <c r="B21" s="9">
        <v>47209</v>
      </c>
      <c r="C21" s="10">
        <v>48</v>
      </c>
      <c r="D21" s="10">
        <f t="shared" si="1"/>
        <v>35720.916190124801</v>
      </c>
      <c r="E21" s="10">
        <v>15</v>
      </c>
      <c r="F21" s="10">
        <f t="shared" si="2"/>
        <v>8930.2290475312002</v>
      </c>
      <c r="G21" s="10"/>
      <c r="H21" s="10"/>
      <c r="I21" s="10">
        <f t="shared" si="5"/>
        <v>4409.9896531018276</v>
      </c>
      <c r="J21" s="10"/>
      <c r="K21" s="10"/>
      <c r="L21" s="10"/>
      <c r="M21" s="10"/>
      <c r="N21" s="10"/>
      <c r="O21" s="10"/>
      <c r="R21" s="9">
        <v>47209</v>
      </c>
      <c r="S21" s="10">
        <v>48</v>
      </c>
      <c r="T21" s="10">
        <f t="shared" si="3"/>
        <v>35720.916190124801</v>
      </c>
      <c r="U21" s="10">
        <v>8</v>
      </c>
      <c r="V21" s="10">
        <f t="shared" si="0"/>
        <v>4762.7888253499732</v>
      </c>
      <c r="W21" s="1"/>
      <c r="X21" s="1"/>
      <c r="Y21" s="10">
        <f t="shared" si="4"/>
        <v>8268.7305995659244</v>
      </c>
      <c r="Z21" s="10"/>
      <c r="AA21" s="10"/>
      <c r="AB21" s="10"/>
      <c r="AC21" s="10"/>
      <c r="AD21" s="10"/>
      <c r="AE21" s="10"/>
    </row>
    <row r="22" spans="2:31" ht="15" thickBot="1">
      <c r="B22" s="9">
        <v>47574</v>
      </c>
      <c r="C22" s="10">
        <v>49</v>
      </c>
      <c r="D22" s="10">
        <f t="shared" si="1"/>
        <v>36256.729932976668</v>
      </c>
      <c r="E22" s="10">
        <v>15</v>
      </c>
      <c r="F22" s="10">
        <f t="shared" si="2"/>
        <v>9064.1824832441671</v>
      </c>
      <c r="G22" s="10"/>
      <c r="H22" s="10"/>
      <c r="I22" s="10">
        <f t="shared" si="5"/>
        <v>5035.6569351356484</v>
      </c>
      <c r="J22" s="10"/>
      <c r="K22" s="10"/>
      <c r="L22" s="10"/>
      <c r="M22" s="10"/>
      <c r="N22" s="10"/>
      <c r="O22" s="10"/>
      <c r="R22" s="9">
        <v>47574</v>
      </c>
      <c r="S22" s="10">
        <v>49</v>
      </c>
      <c r="T22" s="10">
        <f t="shared" si="3"/>
        <v>36256.729932976668</v>
      </c>
      <c r="U22" s="10">
        <v>8</v>
      </c>
      <c r="V22" s="10">
        <f t="shared" si="0"/>
        <v>4834.2306577302224</v>
      </c>
      <c r="W22" s="1"/>
      <c r="X22" s="1"/>
      <c r="Y22" s="10">
        <f t="shared" si="4"/>
        <v>8952.278995796707</v>
      </c>
      <c r="Z22" s="10"/>
      <c r="AA22" s="10"/>
      <c r="AB22" s="10"/>
      <c r="AC22" s="10"/>
      <c r="AD22" s="10"/>
      <c r="AE22" s="10"/>
    </row>
    <row r="23" spans="2:31" ht="15" thickBot="1">
      <c r="B23" s="9">
        <v>47939</v>
      </c>
      <c r="C23" s="10">
        <v>50</v>
      </c>
      <c r="D23" s="10">
        <f t="shared" si="1"/>
        <v>36800.580881971313</v>
      </c>
      <c r="E23" s="10">
        <v>15</v>
      </c>
      <c r="F23" s="10">
        <f>D23*E23/60</f>
        <v>9200.1452204928282</v>
      </c>
      <c r="G23" s="10"/>
      <c r="H23" s="10"/>
      <c r="I23" s="10">
        <f t="shared" si="5"/>
        <v>5679.1019879585365</v>
      </c>
      <c r="J23" s="11"/>
      <c r="K23" s="11"/>
      <c r="L23" s="11"/>
      <c r="M23" s="11"/>
      <c r="N23" s="11"/>
      <c r="O23" s="11"/>
      <c r="R23" s="9">
        <v>47939</v>
      </c>
      <c r="S23" s="10">
        <v>50</v>
      </c>
      <c r="T23" s="10">
        <f t="shared" si="3"/>
        <v>36800.580881971313</v>
      </c>
      <c r="U23" s="10">
        <v>8</v>
      </c>
      <c r="V23" s="10">
        <f t="shared" si="0"/>
        <v>4906.7441175961749</v>
      </c>
      <c r="W23" s="1"/>
      <c r="X23" s="1"/>
      <c r="Y23" s="10">
        <f t="shared" si="4"/>
        <v>9654.4733795295106</v>
      </c>
      <c r="Z23" s="11"/>
      <c r="AA23" s="11"/>
      <c r="AB23" s="11"/>
      <c r="AC23" s="11"/>
      <c r="AD23" s="11"/>
      <c r="AE23" s="11"/>
    </row>
    <row r="24" spans="2:31" ht="15" thickBot="1">
      <c r="B24" s="9">
        <v>48305</v>
      </c>
      <c r="C24" s="10">
        <v>51</v>
      </c>
      <c r="D24" s="10">
        <f t="shared" si="1"/>
        <v>37352.58959520088</v>
      </c>
      <c r="E24" s="10">
        <v>15</v>
      </c>
      <c r="F24" s="10">
        <f t="shared" si="2"/>
        <v>9338.1473988002199</v>
      </c>
      <c r="G24" s="10"/>
      <c r="H24" s="10"/>
      <c r="I24" s="10">
        <f t="shared" si="5"/>
        <v>6340.7173695557058</v>
      </c>
      <c r="J24" s="10"/>
      <c r="K24" s="10"/>
      <c r="L24" s="10"/>
      <c r="M24" s="10"/>
      <c r="N24" s="10"/>
      <c r="O24" s="10"/>
      <c r="R24" s="9">
        <v>48305</v>
      </c>
      <c r="S24" s="10">
        <v>51</v>
      </c>
      <c r="T24" s="10">
        <f t="shared" si="3"/>
        <v>37352.58959520088</v>
      </c>
      <c r="U24" s="10">
        <v>8</v>
      </c>
      <c r="V24" s="10">
        <f t="shared" si="0"/>
        <v>4980.3452793601173</v>
      </c>
      <c r="W24" s="1"/>
      <c r="X24" s="1"/>
      <c r="Y24" s="10">
        <f t="shared" si="4"/>
        <v>10375.719332000244</v>
      </c>
      <c r="Z24" s="11"/>
      <c r="AA24" s="11"/>
      <c r="AB24" s="11"/>
      <c r="AC24" s="11"/>
      <c r="AD24" s="11"/>
      <c r="AE24" s="11"/>
    </row>
    <row r="25" spans="2:31" ht="15" thickBot="1">
      <c r="B25" s="9">
        <v>48670</v>
      </c>
      <c r="C25" s="10">
        <v>52</v>
      </c>
      <c r="D25" s="10">
        <f t="shared" si="1"/>
        <v>37912.878439128886</v>
      </c>
      <c r="E25" s="10">
        <v>15</v>
      </c>
      <c r="F25" s="10">
        <f t="shared" si="2"/>
        <v>9478.2196097822216</v>
      </c>
      <c r="G25" s="10"/>
      <c r="H25" s="10"/>
      <c r="I25" s="10">
        <f t="shared" si="5"/>
        <v>7020.9034146534996</v>
      </c>
      <c r="J25" s="10"/>
      <c r="K25" s="10"/>
      <c r="L25" s="10"/>
      <c r="M25" s="10"/>
      <c r="N25" s="10"/>
      <c r="O25" s="10"/>
      <c r="R25" s="9">
        <v>48670</v>
      </c>
      <c r="S25" s="10">
        <v>52</v>
      </c>
      <c r="T25" s="10">
        <f t="shared" si="3"/>
        <v>37912.878439128886</v>
      </c>
      <c r="U25" s="10">
        <v>8</v>
      </c>
      <c r="V25" s="10">
        <f t="shared" si="0"/>
        <v>5055.0504585505178</v>
      </c>
      <c r="W25" s="1"/>
      <c r="X25" s="1"/>
      <c r="Y25" s="10">
        <f t="shared" si="4"/>
        <v>11116.430406534704</v>
      </c>
      <c r="Z25" s="11"/>
      <c r="AA25" s="11"/>
      <c r="AB25" s="11"/>
      <c r="AC25" s="11"/>
      <c r="AD25" s="11"/>
      <c r="AE25" s="11"/>
    </row>
    <row r="26" spans="2:31" ht="15" thickBot="1">
      <c r="B26" s="9">
        <v>49035</v>
      </c>
      <c r="C26" s="10">
        <v>53</v>
      </c>
      <c r="D26" s="10">
        <f t="shared" si="1"/>
        <v>38481.571615715817</v>
      </c>
      <c r="E26" s="10">
        <v>15</v>
      </c>
      <c r="F26" s="10">
        <f t="shared" si="2"/>
        <v>9620.3929039289542</v>
      </c>
      <c r="G26" s="10"/>
      <c r="H26" s="10"/>
      <c r="I26" s="10">
        <f t="shared" si="5"/>
        <v>7720.0683796960757</v>
      </c>
      <c r="J26" s="10"/>
      <c r="K26" s="10"/>
      <c r="L26" s="10"/>
      <c r="M26" s="10"/>
      <c r="N26" s="10"/>
      <c r="O26" s="10"/>
      <c r="R26" s="9">
        <v>49035</v>
      </c>
      <c r="S26" s="10">
        <v>53</v>
      </c>
      <c r="T26" s="10">
        <f t="shared" si="3"/>
        <v>38481.571615715817</v>
      </c>
      <c r="U26" s="10">
        <v>8</v>
      </c>
      <c r="V26" s="10">
        <f t="shared" si="0"/>
        <v>5130.8762154287751</v>
      </c>
      <c r="W26" s="1"/>
      <c r="X26" s="1"/>
      <c r="Y26" s="10">
        <f t="shared" si="4"/>
        <v>11877.028276455498</v>
      </c>
      <c r="Z26" s="11"/>
      <c r="AA26" s="11"/>
      <c r="AB26" s="11"/>
      <c r="AC26" s="11"/>
      <c r="AD26" s="11"/>
      <c r="AE26" s="11"/>
    </row>
    <row r="27" spans="2:31" ht="15" thickBot="1">
      <c r="B27" s="9">
        <v>49400</v>
      </c>
      <c r="C27" s="10">
        <v>54</v>
      </c>
      <c r="D27" s="10">
        <f t="shared" si="1"/>
        <v>39058.795189951554</v>
      </c>
      <c r="E27" s="10">
        <v>15</v>
      </c>
      <c r="F27" s="10">
        <f t="shared" si="2"/>
        <v>9764.6987974878884</v>
      </c>
      <c r="G27" s="10"/>
      <c r="H27" s="10"/>
      <c r="I27" s="10">
        <f t="shared" si="5"/>
        <v>8438.6285904216329</v>
      </c>
      <c r="J27" s="10"/>
      <c r="K27" s="10"/>
      <c r="L27" s="10"/>
      <c r="M27" s="10"/>
      <c r="N27" s="10"/>
      <c r="O27" s="10"/>
      <c r="R27" s="9">
        <v>49400</v>
      </c>
      <c r="S27" s="10">
        <v>54</v>
      </c>
      <c r="T27" s="10">
        <f t="shared" si="3"/>
        <v>39058.795189951554</v>
      </c>
      <c r="U27" s="10">
        <v>8</v>
      </c>
      <c r="V27" s="10">
        <f t="shared" si="0"/>
        <v>5207.8393586602069</v>
      </c>
      <c r="W27" s="1"/>
      <c r="X27" s="1"/>
      <c r="Y27" s="10">
        <f t="shared" si="4"/>
        <v>12657.942885632445</v>
      </c>
      <c r="Z27" s="11"/>
      <c r="AA27" s="11"/>
      <c r="AB27" s="11"/>
      <c r="AC27" s="11"/>
      <c r="AD27" s="11"/>
      <c r="AE27" s="11"/>
    </row>
    <row r="28" spans="2:31" ht="15" thickBot="1">
      <c r="B28" s="9">
        <v>49766</v>
      </c>
      <c r="C28" s="10">
        <v>55</v>
      </c>
      <c r="D28" s="10">
        <f t="shared" si="1"/>
        <v>39644.67711780082</v>
      </c>
      <c r="E28" s="10">
        <v>15</v>
      </c>
      <c r="F28" s="10">
        <f t="shared" si="2"/>
        <v>9911.1692794502051</v>
      </c>
      <c r="G28" s="13">
        <v>0.62</v>
      </c>
      <c r="H28" s="10">
        <f>F28*G28</f>
        <v>6144.9249532591275</v>
      </c>
      <c r="I28" s="10">
        <f t="shared" si="5"/>
        <v>9177.0085920835245</v>
      </c>
      <c r="J28" s="11">
        <f>H28/4*12</f>
        <v>18434.774859777383</v>
      </c>
      <c r="K28" s="11">
        <f>I28/4*12</f>
        <v>27531.025776250572</v>
      </c>
      <c r="L28" s="11">
        <f>J28+K28</f>
        <v>45965.800636027954</v>
      </c>
      <c r="M28" s="11">
        <f>H28*3/4</f>
        <v>4608.6937149443456</v>
      </c>
      <c r="N28" s="11">
        <f>I28*3/4</f>
        <v>6882.7564440626429</v>
      </c>
      <c r="O28" s="11">
        <f>M28+N28</f>
        <v>11491.450159006989</v>
      </c>
      <c r="R28" s="9">
        <v>49766</v>
      </c>
      <c r="S28" s="10">
        <v>55</v>
      </c>
      <c r="T28" s="10">
        <f t="shared" si="3"/>
        <v>39644.67711780082</v>
      </c>
      <c r="U28" s="10">
        <v>8</v>
      </c>
      <c r="V28" s="10">
        <f t="shared" si="0"/>
        <v>5285.9569490401091</v>
      </c>
      <c r="W28" s="13">
        <v>0.62</v>
      </c>
      <c r="X28" s="1">
        <f>V28*W28</f>
        <v>3277.2933084048677</v>
      </c>
      <c r="Y28" s="10">
        <f t="shared" si="4"/>
        <v>13459.6126017225</v>
      </c>
      <c r="Z28" s="11">
        <f t="shared" ref="Z28:Z33" si="6">X28/4*12</f>
        <v>9831.8799252146036</v>
      </c>
      <c r="AA28" s="11">
        <f>Y28/4*12</f>
        <v>40378.837805167495</v>
      </c>
      <c r="AB28" s="11">
        <f>Z28+AA28</f>
        <v>50210.717730382101</v>
      </c>
      <c r="AC28" s="11">
        <f>X28*3/4</f>
        <v>2457.9699813036509</v>
      </c>
      <c r="AD28" s="11">
        <f>Y28*3/4</f>
        <v>10094.709451291874</v>
      </c>
      <c r="AE28" s="11">
        <f>AC28+AD28</f>
        <v>12552.679432595525</v>
      </c>
    </row>
    <row r="29" spans="2:31" ht="15" thickBot="1">
      <c r="B29" s="9">
        <v>50131</v>
      </c>
      <c r="C29" s="10">
        <v>56</v>
      </c>
      <c r="D29" s="10">
        <f t="shared" si="1"/>
        <v>40239.34727456783</v>
      </c>
      <c r="E29" s="10">
        <v>15</v>
      </c>
      <c r="F29" s="10">
        <f t="shared" si="2"/>
        <v>10059.836818641958</v>
      </c>
      <c r="G29" s="13">
        <v>0.64600000000000002</v>
      </c>
      <c r="H29" s="10">
        <f t="shared" ref="H29:H33" si="7">F29*G29</f>
        <v>6498.6545848427049</v>
      </c>
      <c r="I29" s="10">
        <f t="shared" si="5"/>
        <v>9935.6413023624282</v>
      </c>
      <c r="J29" s="10">
        <f>H29/4*12</f>
        <v>19495.963754528115</v>
      </c>
      <c r="K29" s="10">
        <f t="shared" ref="K29:K33" si="8">I29/4*12</f>
        <v>29806.923907087286</v>
      </c>
      <c r="L29" s="10">
        <f t="shared" ref="L29:L33" si="9">J29+K29</f>
        <v>49302.887661615401</v>
      </c>
      <c r="M29" s="10">
        <f>H29*3/4</f>
        <v>4873.9909386320287</v>
      </c>
      <c r="N29" s="10">
        <f t="shared" ref="N29:N33" si="10">I29*3/4</f>
        <v>7451.7309767718216</v>
      </c>
      <c r="O29" s="10">
        <f t="shared" ref="O29:O33" si="11">M29+N29</f>
        <v>12325.72191540385</v>
      </c>
      <c r="R29" s="9">
        <v>50131</v>
      </c>
      <c r="S29" s="10">
        <v>56</v>
      </c>
      <c r="T29" s="10">
        <f t="shared" si="3"/>
        <v>40239.34727456783</v>
      </c>
      <c r="U29" s="10">
        <v>8</v>
      </c>
      <c r="V29" s="10">
        <f t="shared" si="0"/>
        <v>5365.2463032757105</v>
      </c>
      <c r="W29" s="13">
        <v>0.64600000000000002</v>
      </c>
      <c r="X29" s="1">
        <f t="shared" ref="X29:X33" si="12">V29*W29</f>
        <v>3465.9491119161089</v>
      </c>
      <c r="Y29" s="10">
        <f t="shared" si="4"/>
        <v>14282.484372145987</v>
      </c>
      <c r="Z29" s="10">
        <f t="shared" si="6"/>
        <v>10397.847335748327</v>
      </c>
      <c r="AA29" s="11">
        <f t="shared" ref="AA29:AA33" si="13">Y29/4*12</f>
        <v>42847.453116437959</v>
      </c>
      <c r="AB29" s="10">
        <f t="shared" ref="AB29:AB33" si="14">Z29+AA29</f>
        <v>53245.300452186289</v>
      </c>
      <c r="AC29" s="10">
        <f>X29*3/4</f>
        <v>2599.4618339370818</v>
      </c>
      <c r="AD29" s="10">
        <f t="shared" ref="AD29:AD33" si="15">Y29*3/4</f>
        <v>10711.86327910949</v>
      </c>
      <c r="AE29" s="10">
        <f t="shared" ref="AE29:AE33" si="16">AC29+AD29</f>
        <v>13311.325113046572</v>
      </c>
    </row>
    <row r="30" spans="2:31" ht="15" thickBot="1">
      <c r="B30" s="9">
        <v>50496</v>
      </c>
      <c r="C30" s="10">
        <v>57</v>
      </c>
      <c r="D30" s="10">
        <f t="shared" si="1"/>
        <v>40842.937483686343</v>
      </c>
      <c r="E30" s="10">
        <v>15</v>
      </c>
      <c r="F30" s="10">
        <f t="shared" si="2"/>
        <v>10210.734370921586</v>
      </c>
      <c r="G30" s="13">
        <v>0.67400000000000004</v>
      </c>
      <c r="H30" s="10">
        <f t="shared" si="7"/>
        <v>6882.0349660011489</v>
      </c>
      <c r="I30" s="10">
        <f t="shared" si="5"/>
        <v>10714.968167016481</v>
      </c>
      <c r="J30" s="10">
        <f>H30/4*12</f>
        <v>20646.104898003447</v>
      </c>
      <c r="K30" s="10">
        <f t="shared" si="8"/>
        <v>32144.904501049445</v>
      </c>
      <c r="L30" s="10">
        <f t="shared" si="9"/>
        <v>52791.009399052891</v>
      </c>
      <c r="M30" s="10">
        <f>H30*3/4</f>
        <v>5161.5262245008616</v>
      </c>
      <c r="N30" s="10">
        <f t="shared" si="10"/>
        <v>8036.2261252623612</v>
      </c>
      <c r="O30" s="10">
        <f t="shared" si="11"/>
        <v>13197.752349763223</v>
      </c>
      <c r="R30" s="9">
        <v>50496</v>
      </c>
      <c r="S30" s="10">
        <v>57</v>
      </c>
      <c r="T30" s="10">
        <f t="shared" si="3"/>
        <v>40842.937483686343</v>
      </c>
      <c r="U30" s="10">
        <v>8</v>
      </c>
      <c r="V30" s="10">
        <f t="shared" si="0"/>
        <v>5445.7249978248456</v>
      </c>
      <c r="W30" s="13">
        <v>0.67400000000000004</v>
      </c>
      <c r="X30" s="1">
        <f t="shared" si="12"/>
        <v>3670.418648533946</v>
      </c>
      <c r="Y30" s="10">
        <f t="shared" si="4"/>
        <v>15127.013882846793</v>
      </c>
      <c r="Z30" s="10">
        <f t="shared" si="6"/>
        <v>11011.255945601839</v>
      </c>
      <c r="AA30" s="11">
        <f t="shared" si="13"/>
        <v>45381.041648540384</v>
      </c>
      <c r="AB30" s="10">
        <f t="shared" si="14"/>
        <v>56392.297594142219</v>
      </c>
      <c r="AC30" s="10">
        <f>X30*3/4</f>
        <v>2752.8139864004597</v>
      </c>
      <c r="AD30" s="10">
        <f t="shared" si="15"/>
        <v>11345.260412135096</v>
      </c>
      <c r="AE30" s="10">
        <f t="shared" si="16"/>
        <v>14098.074398535555</v>
      </c>
    </row>
    <row r="31" spans="2:31" ht="15" thickBot="1">
      <c r="B31" s="9">
        <v>50861</v>
      </c>
      <c r="C31" s="10">
        <v>58</v>
      </c>
      <c r="D31" s="10">
        <f t="shared" si="1"/>
        <v>41455.581545941634</v>
      </c>
      <c r="E31" s="10">
        <v>15</v>
      </c>
      <c r="F31" s="10">
        <f t="shared" si="2"/>
        <v>10363.895386485408</v>
      </c>
      <c r="G31" s="13">
        <v>0.70499999999999996</v>
      </c>
      <c r="H31" s="10">
        <f t="shared" si="7"/>
        <v>7306.5462474722126</v>
      </c>
      <c r="I31" s="10">
        <f t="shared" si="5"/>
        <v>11515.439318317123</v>
      </c>
      <c r="J31" s="10">
        <f>H31/4*12</f>
        <v>21919.638742416639</v>
      </c>
      <c r="K31" s="10">
        <f t="shared" si="8"/>
        <v>34546.317954951373</v>
      </c>
      <c r="L31" s="10">
        <f t="shared" si="9"/>
        <v>56465.956697368012</v>
      </c>
      <c r="M31" s="10">
        <f>H31*3/4</f>
        <v>5479.9096856041597</v>
      </c>
      <c r="N31" s="10">
        <f t="shared" si="10"/>
        <v>8636.5794887378433</v>
      </c>
      <c r="O31" s="10">
        <f t="shared" si="11"/>
        <v>14116.489174342003</v>
      </c>
      <c r="R31" s="9">
        <v>50861</v>
      </c>
      <c r="S31" s="10">
        <v>58</v>
      </c>
      <c r="T31" s="10">
        <f t="shared" si="3"/>
        <v>41455.581545941634</v>
      </c>
      <c r="U31" s="10">
        <v>8</v>
      </c>
      <c r="V31" s="10">
        <f t="shared" si="0"/>
        <v>5527.4108727922176</v>
      </c>
      <c r="W31" s="13">
        <v>0.70499999999999996</v>
      </c>
      <c r="X31" s="1">
        <f t="shared" si="12"/>
        <v>3896.8246653185133</v>
      </c>
      <c r="Y31" s="10">
        <f t="shared" si="4"/>
        <v>15993.66571988489</v>
      </c>
      <c r="Z31" s="10">
        <f t="shared" si="6"/>
        <v>11690.473995955541</v>
      </c>
      <c r="AA31" s="11">
        <f t="shared" si="13"/>
        <v>47980.997159654667</v>
      </c>
      <c r="AB31" s="10">
        <f t="shared" si="14"/>
        <v>59671.471155610212</v>
      </c>
      <c r="AC31" s="10">
        <f>X31*3/4</f>
        <v>2922.6184989888852</v>
      </c>
      <c r="AD31" s="10">
        <f t="shared" si="15"/>
        <v>11995.249289913667</v>
      </c>
      <c r="AE31" s="10">
        <f t="shared" si="16"/>
        <v>14917.867788902553</v>
      </c>
    </row>
    <row r="32" spans="2:31" ht="15" thickBot="1">
      <c r="B32" s="9">
        <v>51227</v>
      </c>
      <c r="C32" s="10">
        <v>59</v>
      </c>
      <c r="D32" s="10">
        <f t="shared" si="1"/>
        <v>42077.415269130754</v>
      </c>
      <c r="E32" s="10">
        <v>15</v>
      </c>
      <c r="F32" s="10">
        <f t="shared" si="2"/>
        <v>10519.353817282688</v>
      </c>
      <c r="G32" s="13">
        <v>0.73699999999999999</v>
      </c>
      <c r="H32" s="10">
        <f t="shared" si="7"/>
        <v>7752.7637633373415</v>
      </c>
      <c r="I32" s="10">
        <f t="shared" si="5"/>
        <v>12337.513736319206</v>
      </c>
      <c r="J32" s="10">
        <f>H32/4*12</f>
        <v>23258.291290012025</v>
      </c>
      <c r="K32" s="10">
        <f t="shared" si="8"/>
        <v>37012.54120895762</v>
      </c>
      <c r="L32" s="10">
        <f t="shared" si="9"/>
        <v>60270.832498969641</v>
      </c>
      <c r="M32" s="10">
        <f>H32*3/4</f>
        <v>5814.5728225030061</v>
      </c>
      <c r="N32" s="10">
        <f t="shared" si="10"/>
        <v>9253.1353022394051</v>
      </c>
      <c r="O32" s="10">
        <f t="shared" si="11"/>
        <v>15067.70812474241</v>
      </c>
      <c r="R32" s="9">
        <v>51227</v>
      </c>
      <c r="S32" s="10">
        <v>59</v>
      </c>
      <c r="T32" s="10">
        <f t="shared" si="3"/>
        <v>42077.415269130754</v>
      </c>
      <c r="U32" s="10">
        <v>8</v>
      </c>
      <c r="V32" s="10">
        <f t="shared" si="0"/>
        <v>5610.3220358841008</v>
      </c>
      <c r="W32" s="13">
        <v>0.73699999999999999</v>
      </c>
      <c r="X32" s="1">
        <f t="shared" si="12"/>
        <v>4134.8073404465822</v>
      </c>
      <c r="Y32" s="10">
        <f t="shared" si="4"/>
        <v>16882.913533910487</v>
      </c>
      <c r="Z32" s="10">
        <f t="shared" si="6"/>
        <v>12404.422021339746</v>
      </c>
      <c r="AA32" s="11">
        <f t="shared" si="13"/>
        <v>50648.740601731464</v>
      </c>
      <c r="AB32" s="10">
        <f t="shared" si="14"/>
        <v>63053.162623071214</v>
      </c>
      <c r="AC32" s="10">
        <f>X32*3/4</f>
        <v>3101.1055053349364</v>
      </c>
      <c r="AD32" s="10">
        <f t="shared" si="15"/>
        <v>12662.185150432866</v>
      </c>
      <c r="AE32" s="10">
        <f t="shared" si="16"/>
        <v>15763.290655767803</v>
      </c>
    </row>
    <row r="33" spans="1:31" ht="15" thickBot="1">
      <c r="B33" s="9">
        <v>51592</v>
      </c>
      <c r="C33" s="10">
        <v>60</v>
      </c>
      <c r="D33" s="10">
        <f t="shared" si="1"/>
        <v>42708.576498167713</v>
      </c>
      <c r="E33" s="10">
        <v>15</v>
      </c>
      <c r="F33" s="10">
        <f t="shared" si="2"/>
        <v>10677.144124541928</v>
      </c>
      <c r="G33" s="13">
        <v>1</v>
      </c>
      <c r="H33" s="10">
        <f t="shared" si="7"/>
        <v>10677.144124541928</v>
      </c>
      <c r="I33" s="10">
        <f t="shared" si="5"/>
        <v>13181.65941301473</v>
      </c>
      <c r="J33" s="11">
        <f>H33/4*12</f>
        <v>32031.432373625787</v>
      </c>
      <c r="K33" s="11">
        <f t="shared" si="8"/>
        <v>39544.978239044191</v>
      </c>
      <c r="L33" s="11">
        <f t="shared" si="9"/>
        <v>71576.410612669977</v>
      </c>
      <c r="M33" s="11">
        <f>H33*3/4</f>
        <v>8007.8580934064466</v>
      </c>
      <c r="N33" s="11">
        <f t="shared" si="10"/>
        <v>9886.2445597610476</v>
      </c>
      <c r="O33" s="11">
        <f t="shared" si="11"/>
        <v>17894.102653167494</v>
      </c>
      <c r="R33" s="9">
        <v>51592</v>
      </c>
      <c r="S33" s="10">
        <v>60</v>
      </c>
      <c r="T33" s="10">
        <f t="shared" si="3"/>
        <v>42708.576498167713</v>
      </c>
      <c r="U33" s="10">
        <v>8</v>
      </c>
      <c r="V33" s="10">
        <f t="shared" si="0"/>
        <v>5694.476866422362</v>
      </c>
      <c r="W33" s="13">
        <v>1</v>
      </c>
      <c r="X33" s="1">
        <f t="shared" si="12"/>
        <v>5694.476866422362</v>
      </c>
      <c r="Y33" s="10">
        <f t="shared" si="4"/>
        <v>17795.240207569877</v>
      </c>
      <c r="Z33" s="11">
        <f t="shared" si="6"/>
        <v>17083.430599267085</v>
      </c>
      <c r="AA33" s="11">
        <f t="shared" si="13"/>
        <v>53385.720622709632</v>
      </c>
      <c r="AB33" s="11">
        <f t="shared" si="14"/>
        <v>70469.151221976717</v>
      </c>
      <c r="AC33" s="11">
        <f>X33*3/4</f>
        <v>4270.8576498167713</v>
      </c>
      <c r="AD33" s="11">
        <f t="shared" si="15"/>
        <v>13346.430155677408</v>
      </c>
      <c r="AE33" s="11">
        <f t="shared" si="16"/>
        <v>17617.287805494179</v>
      </c>
    </row>
    <row r="34" spans="1:31">
      <c r="B34" s="34"/>
      <c r="C34" s="35"/>
      <c r="D34" s="35"/>
      <c r="E34" s="35"/>
      <c r="F34" s="35"/>
      <c r="G34" s="35"/>
      <c r="H34" s="35"/>
      <c r="I34" s="35"/>
      <c r="J34" s="38"/>
      <c r="K34" s="38"/>
      <c r="L34" s="38"/>
      <c r="M34" s="38"/>
      <c r="N34" s="38"/>
      <c r="O34" s="38"/>
      <c r="R34" s="34"/>
      <c r="S34" s="35"/>
      <c r="T34" s="35"/>
      <c r="U34" s="35"/>
      <c r="V34" s="35"/>
      <c r="W34" s="35"/>
      <c r="X34" s="36"/>
      <c r="Y34" s="35"/>
      <c r="Z34" s="38"/>
      <c r="AA34" s="38"/>
      <c r="AB34" s="38"/>
      <c r="AC34" s="38"/>
      <c r="AD34" s="38"/>
    </row>
    <row r="35" spans="1:31">
      <c r="B35" s="34"/>
      <c r="C35" s="35"/>
      <c r="D35" s="35"/>
      <c r="E35" s="35"/>
      <c r="F35" s="35"/>
      <c r="G35" s="35"/>
      <c r="H35" s="35"/>
      <c r="I35" s="35"/>
      <c r="J35" s="38"/>
      <c r="K35" s="38"/>
      <c r="L35" s="38"/>
      <c r="M35" s="38"/>
      <c r="N35" s="38"/>
      <c r="O35" s="38"/>
      <c r="R35" s="34"/>
      <c r="S35" s="35"/>
      <c r="T35" s="35"/>
      <c r="U35" s="35"/>
      <c r="V35" s="35"/>
      <c r="W35" s="35"/>
      <c r="X35" s="36"/>
      <c r="Y35" s="35"/>
      <c r="Z35" s="38"/>
      <c r="AA35" s="38"/>
      <c r="AB35" s="38"/>
      <c r="AC35" s="38"/>
      <c r="AD35" s="38"/>
    </row>
    <row r="36" spans="1:31" s="53" customFormat="1">
      <c r="B36" s="54"/>
      <c r="D36" s="55"/>
      <c r="F36" s="55"/>
      <c r="G36" s="55"/>
      <c r="H36" s="55"/>
      <c r="I36" s="55"/>
      <c r="J36" s="55"/>
      <c r="Q36" s="54"/>
      <c r="S36" s="55"/>
      <c r="U36" s="55"/>
      <c r="V36" s="55"/>
      <c r="W36" s="55"/>
      <c r="X36" s="55"/>
      <c r="Y36" s="55"/>
    </row>
    <row r="37" spans="1:31" ht="15" thickBot="1">
      <c r="A37" s="18" t="s">
        <v>59</v>
      </c>
      <c r="B37" s="14"/>
      <c r="D37" s="56"/>
      <c r="F37" s="56"/>
      <c r="G37" s="56"/>
      <c r="H37" s="56"/>
      <c r="I37" s="56"/>
      <c r="J37" s="56"/>
      <c r="Q37" s="14"/>
      <c r="S37" s="56"/>
      <c r="U37" s="56"/>
      <c r="V37" s="56"/>
      <c r="W37" s="56"/>
      <c r="X37" s="56"/>
      <c r="Y37" s="56"/>
    </row>
    <row r="38" spans="1:31" ht="23.5" thickBot="1">
      <c r="B38" s="19" t="s">
        <v>18</v>
      </c>
      <c r="C38" s="19"/>
      <c r="D38" s="20"/>
      <c r="E38" s="20" t="s">
        <v>19</v>
      </c>
      <c r="F38" s="20" t="s">
        <v>20</v>
      </c>
      <c r="G38" s="20" t="s">
        <v>21</v>
      </c>
      <c r="H38" s="35"/>
      <c r="I38" s="35"/>
      <c r="J38" s="38"/>
      <c r="K38" s="38"/>
      <c r="L38" s="38"/>
      <c r="M38" s="38"/>
      <c r="N38" s="38"/>
      <c r="O38" s="38"/>
      <c r="R38" s="34"/>
      <c r="S38" s="35"/>
      <c r="T38" s="35"/>
      <c r="U38" s="35"/>
      <c r="V38" s="35"/>
      <c r="W38" s="35"/>
      <c r="X38" s="36"/>
      <c r="Y38" s="35"/>
      <c r="Z38" s="38"/>
      <c r="AA38" s="38"/>
      <c r="AB38" s="38"/>
      <c r="AC38" s="38"/>
      <c r="AD38" s="38"/>
    </row>
    <row r="39" spans="1:31" ht="15" thickBot="1">
      <c r="B39" s="31" t="s">
        <v>22</v>
      </c>
      <c r="C39" s="21"/>
      <c r="D39" s="22"/>
      <c r="E39" s="51">
        <v>43556</v>
      </c>
      <c r="F39" s="23">
        <v>37</v>
      </c>
      <c r="G39" s="41">
        <v>6.2802381838481497E-2</v>
      </c>
      <c r="H39" s="35"/>
      <c r="I39" s="35"/>
      <c r="J39" s="38"/>
      <c r="K39" s="38"/>
      <c r="L39" s="38"/>
      <c r="M39" s="38"/>
      <c r="N39" s="38"/>
      <c r="O39" s="38"/>
      <c r="R39" s="34"/>
      <c r="S39" s="35"/>
      <c r="T39" s="35"/>
      <c r="U39" s="35"/>
      <c r="V39" s="35"/>
      <c r="W39" s="35"/>
      <c r="X39" s="36"/>
      <c r="Y39" s="35"/>
      <c r="Z39" s="38"/>
      <c r="AA39" s="38"/>
      <c r="AB39" s="38"/>
      <c r="AC39" s="38"/>
      <c r="AD39" s="38"/>
    </row>
    <row r="40" spans="1:31" ht="15" thickBot="1">
      <c r="B40" s="32" t="s">
        <v>23</v>
      </c>
      <c r="C40" s="24"/>
      <c r="D40" s="25"/>
      <c r="E40" s="52">
        <v>44287</v>
      </c>
      <c r="F40" s="26">
        <v>39</v>
      </c>
      <c r="G40" s="42">
        <v>4.3129358895795056E-2</v>
      </c>
      <c r="H40" s="35"/>
      <c r="I40" s="35"/>
      <c r="J40" s="38"/>
      <c r="K40" s="38"/>
      <c r="L40" s="38"/>
      <c r="M40" s="38"/>
      <c r="N40" s="38"/>
      <c r="O40" s="38"/>
      <c r="R40" s="34"/>
      <c r="S40" s="35"/>
      <c r="T40" s="35"/>
      <c r="U40" s="35"/>
      <c r="V40" s="35"/>
      <c r="W40" s="35"/>
      <c r="X40" s="36"/>
      <c r="Y40" s="35"/>
      <c r="Z40" s="38"/>
      <c r="AA40" s="38"/>
      <c r="AB40" s="38"/>
      <c r="AC40" s="38"/>
      <c r="AD40" s="38"/>
    </row>
    <row r="41" spans="1:31" ht="15" thickBot="1">
      <c r="B41" s="32" t="s">
        <v>24</v>
      </c>
      <c r="C41" s="24"/>
      <c r="D41" s="25"/>
      <c r="E41" s="52">
        <v>46113</v>
      </c>
      <c r="F41" s="26">
        <v>44</v>
      </c>
      <c r="G41" s="42">
        <v>2.1652166615380386E-2</v>
      </c>
      <c r="H41" s="35"/>
      <c r="I41" s="35"/>
      <c r="J41" s="38"/>
      <c r="K41" s="38"/>
      <c r="L41" s="38"/>
      <c r="M41" s="38"/>
      <c r="N41" s="38"/>
      <c r="O41" s="38"/>
      <c r="R41" s="34"/>
      <c r="S41" s="35"/>
      <c r="T41" s="35"/>
      <c r="U41" s="35"/>
      <c r="V41" s="35"/>
      <c r="W41" s="35"/>
      <c r="X41" s="36"/>
      <c r="Y41" s="35"/>
      <c r="Z41" s="38"/>
      <c r="AA41" s="38"/>
      <c r="AB41" s="38"/>
      <c r="AC41" s="38"/>
      <c r="AD41" s="38"/>
    </row>
    <row r="42" spans="1:31" ht="15" thickBot="1">
      <c r="B42" s="32" t="s">
        <v>25</v>
      </c>
      <c r="C42" s="24"/>
      <c r="D42" s="25"/>
      <c r="E42" s="52">
        <v>46844</v>
      </c>
      <c r="F42" s="26">
        <v>46</v>
      </c>
      <c r="G42" s="42">
        <v>2.7764847621916111E-2</v>
      </c>
      <c r="H42" s="35"/>
      <c r="I42" s="35"/>
      <c r="J42" s="38"/>
      <c r="K42" s="38"/>
      <c r="L42" s="38"/>
      <c r="M42" s="38"/>
      <c r="N42" s="38"/>
      <c r="O42" s="38"/>
      <c r="R42" s="34"/>
      <c r="S42" s="35"/>
      <c r="T42" s="35"/>
      <c r="U42" s="35"/>
      <c r="V42" s="35"/>
      <c r="W42" s="35"/>
      <c r="X42" s="36"/>
      <c r="Y42" s="35"/>
      <c r="Z42" s="38"/>
      <c r="AA42" s="38"/>
      <c r="AB42" s="38"/>
      <c r="AC42" s="38"/>
      <c r="AD42" s="38"/>
    </row>
    <row r="43" spans="1:31" ht="15" thickBot="1">
      <c r="B43" s="32" t="s">
        <v>26</v>
      </c>
      <c r="C43" s="24"/>
      <c r="D43" s="25"/>
      <c r="E43" s="52">
        <v>47939</v>
      </c>
      <c r="F43" s="26">
        <v>49</v>
      </c>
      <c r="G43" s="42">
        <v>6.4979352604236151E-2</v>
      </c>
      <c r="H43" s="35"/>
      <c r="I43" s="35"/>
      <c r="J43" s="38"/>
      <c r="K43" s="38"/>
      <c r="L43" s="38"/>
      <c r="M43" s="38"/>
      <c r="N43" s="38"/>
      <c r="O43" s="38"/>
      <c r="R43" s="34"/>
      <c r="S43" s="35"/>
      <c r="T43" s="35"/>
      <c r="U43" s="35"/>
      <c r="V43" s="35"/>
      <c r="W43" s="35"/>
      <c r="X43" s="36"/>
      <c r="Y43" s="35"/>
      <c r="Z43" s="38"/>
      <c r="AA43" s="38"/>
      <c r="AB43" s="38"/>
      <c r="AC43" s="38"/>
      <c r="AD43" s="38"/>
    </row>
    <row r="44" spans="1:31">
      <c r="B44" s="34"/>
      <c r="C44" s="35"/>
      <c r="D44" s="35"/>
      <c r="E44" s="35"/>
      <c r="F44" s="35"/>
      <c r="G44" s="35"/>
      <c r="H44" s="35"/>
      <c r="I44" s="35"/>
      <c r="J44" s="38"/>
      <c r="K44" s="38"/>
      <c r="L44" s="38"/>
      <c r="M44" s="38"/>
      <c r="N44" s="38"/>
      <c r="O44" s="38"/>
      <c r="R44" s="34"/>
      <c r="S44" s="35"/>
      <c r="T44" s="35"/>
      <c r="U44" s="35"/>
      <c r="V44" s="35"/>
      <c r="W44" s="35"/>
      <c r="X44" s="36"/>
      <c r="Y44" s="35"/>
      <c r="Z44" s="38"/>
      <c r="AA44" s="38"/>
      <c r="AB44" s="38"/>
      <c r="AC44" s="38"/>
      <c r="AD44" s="38"/>
    </row>
    <row r="45" spans="1:31" ht="15" thickBot="1">
      <c r="A45" s="18" t="s">
        <v>27</v>
      </c>
      <c r="D45" s="27"/>
      <c r="E45" s="28"/>
      <c r="F45" s="29"/>
      <c r="G45" s="30"/>
      <c r="I45" s="69"/>
      <c r="Q45" s="18" t="s">
        <v>28</v>
      </c>
      <c r="R45" s="14"/>
      <c r="T45" s="15"/>
      <c r="V45" s="15"/>
      <c r="W45" s="15"/>
      <c r="X45" s="15"/>
      <c r="Y45" s="69"/>
      <c r="Z45" s="15"/>
    </row>
    <row r="46" spans="1:31" ht="34.5">
      <c r="B46" s="4" t="s">
        <v>2</v>
      </c>
      <c r="C46" s="5" t="s">
        <v>66</v>
      </c>
      <c r="D46" s="5" t="s">
        <v>67</v>
      </c>
      <c r="E46" s="5" t="s">
        <v>94</v>
      </c>
      <c r="F46" s="5" t="s">
        <v>95</v>
      </c>
      <c r="G46" s="5" t="s">
        <v>96</v>
      </c>
      <c r="H46" s="5" t="s">
        <v>97</v>
      </c>
      <c r="I46" s="5" t="s">
        <v>90</v>
      </c>
      <c r="J46" s="5" t="s">
        <v>99</v>
      </c>
      <c r="K46" s="5" t="s">
        <v>64</v>
      </c>
      <c r="L46" s="5" t="s">
        <v>3</v>
      </c>
      <c r="M46" s="5" t="s">
        <v>98</v>
      </c>
      <c r="N46" s="5" t="s">
        <v>65</v>
      </c>
      <c r="O46" s="5" t="s">
        <v>4</v>
      </c>
      <c r="R46" s="4" t="s">
        <v>2</v>
      </c>
      <c r="S46" s="5" t="s">
        <v>66</v>
      </c>
      <c r="T46" s="5" t="s">
        <v>67</v>
      </c>
      <c r="U46" s="5" t="s">
        <v>94</v>
      </c>
      <c r="V46" s="5" t="s">
        <v>95</v>
      </c>
      <c r="W46" s="5" t="s">
        <v>96</v>
      </c>
      <c r="X46" s="5" t="s">
        <v>97</v>
      </c>
      <c r="Y46" s="5" t="s">
        <v>90</v>
      </c>
      <c r="Z46" s="5" t="s">
        <v>99</v>
      </c>
      <c r="AA46" s="5" t="s">
        <v>64</v>
      </c>
      <c r="AB46" s="5" t="s">
        <v>3</v>
      </c>
      <c r="AC46" s="5" t="s">
        <v>98</v>
      </c>
      <c r="AD46" s="5" t="s">
        <v>65</v>
      </c>
      <c r="AE46" s="5" t="s">
        <v>4</v>
      </c>
    </row>
    <row r="47" spans="1:31" ht="15" thickBot="1">
      <c r="B47" s="6"/>
      <c r="C47" s="7"/>
      <c r="D47" s="8" t="s">
        <v>5</v>
      </c>
      <c r="E47" s="7"/>
      <c r="F47" s="8" t="s">
        <v>6</v>
      </c>
      <c r="G47" s="8" t="s">
        <v>7</v>
      </c>
      <c r="H47" s="8" t="s">
        <v>8</v>
      </c>
      <c r="I47" s="8" t="s">
        <v>9</v>
      </c>
      <c r="J47" s="8" t="s">
        <v>10</v>
      </c>
      <c r="K47" s="8" t="s">
        <v>11</v>
      </c>
      <c r="L47" s="8" t="s">
        <v>12</v>
      </c>
      <c r="M47" s="8" t="s">
        <v>13</v>
      </c>
      <c r="N47" s="8" t="s">
        <v>14</v>
      </c>
      <c r="O47" s="8" t="s">
        <v>15</v>
      </c>
      <c r="R47" s="6"/>
      <c r="S47" s="7"/>
      <c r="T47" s="8" t="s">
        <v>5</v>
      </c>
      <c r="U47" s="7"/>
      <c r="V47" s="8" t="s">
        <v>6</v>
      </c>
      <c r="W47" s="8" t="s">
        <v>7</v>
      </c>
      <c r="X47" s="8" t="s">
        <v>8</v>
      </c>
      <c r="Y47" s="8" t="s">
        <v>9</v>
      </c>
      <c r="Z47" s="8" t="s">
        <v>10</v>
      </c>
      <c r="AA47" s="8" t="s">
        <v>11</v>
      </c>
      <c r="AB47" s="8" t="s">
        <v>12</v>
      </c>
      <c r="AC47" s="8" t="s">
        <v>13</v>
      </c>
      <c r="AD47" s="8" t="s">
        <v>14</v>
      </c>
      <c r="AE47" s="8" t="s">
        <v>15</v>
      </c>
    </row>
    <row r="48" spans="1:31" ht="15" thickBot="1">
      <c r="B48" s="9">
        <v>42095</v>
      </c>
      <c r="C48" s="10">
        <v>34</v>
      </c>
      <c r="D48" s="10">
        <v>29000</v>
      </c>
      <c r="E48" s="10">
        <v>9</v>
      </c>
      <c r="F48" s="10">
        <f>D48*E48/60</f>
        <v>4350</v>
      </c>
      <c r="G48" s="10"/>
      <c r="H48" s="10"/>
      <c r="I48" s="10"/>
      <c r="J48" s="10"/>
      <c r="K48" s="10"/>
      <c r="L48" s="10"/>
      <c r="M48" s="10"/>
      <c r="N48" s="10"/>
      <c r="O48" s="10"/>
      <c r="R48" s="9">
        <v>42095</v>
      </c>
      <c r="S48" s="10">
        <v>34</v>
      </c>
      <c r="T48" s="10">
        <v>29000</v>
      </c>
      <c r="U48" s="10">
        <v>8</v>
      </c>
      <c r="V48" s="10">
        <f>T48*U48/60</f>
        <v>3866.6666666666665</v>
      </c>
      <c r="W48" s="1"/>
      <c r="X48" s="1"/>
      <c r="Y48" s="1">
        <f>T48/64.8</f>
        <v>447.53086419753089</v>
      </c>
      <c r="Z48" s="1"/>
      <c r="AA48" s="1"/>
      <c r="AB48" s="1"/>
      <c r="AC48" s="1"/>
      <c r="AD48" s="1"/>
      <c r="AE48" s="1"/>
    </row>
    <row r="49" spans="2:31" ht="15" thickBot="1">
      <c r="B49" s="9">
        <v>42461</v>
      </c>
      <c r="C49" s="10">
        <v>35</v>
      </c>
      <c r="D49" s="10">
        <f>D48*(1+Salary_increase)</f>
        <v>29434.999999999996</v>
      </c>
      <c r="E49" s="10">
        <v>10</v>
      </c>
      <c r="F49" s="10">
        <f t="shared" ref="F49:F74" si="17">D49*E49/60</f>
        <v>4905.8333333333321</v>
      </c>
      <c r="G49" s="10"/>
      <c r="H49" s="10"/>
      <c r="I49" s="10"/>
      <c r="J49" s="10"/>
      <c r="K49" s="10"/>
      <c r="L49" s="10"/>
      <c r="M49" s="10"/>
      <c r="N49" s="10"/>
      <c r="O49" s="10"/>
      <c r="R49" s="9">
        <v>42461</v>
      </c>
      <c r="S49" s="10">
        <v>35</v>
      </c>
      <c r="T49" s="10">
        <f>T48*(1+Salary_increase)</f>
        <v>29434.999999999996</v>
      </c>
      <c r="U49" s="10">
        <v>8</v>
      </c>
      <c r="V49" s="10">
        <f t="shared" ref="V49:V74" si="18">T49*U49/60</f>
        <v>3924.6666666666661</v>
      </c>
      <c r="W49" s="1"/>
      <c r="X49" s="1"/>
      <c r="Y49" s="10">
        <f t="shared" ref="Y49:Y74" si="19">Y48*(1+FPS2015_indexation)+T49/64.8</f>
        <v>908.48765432098753</v>
      </c>
      <c r="Z49" s="1"/>
      <c r="AA49" s="1"/>
      <c r="AB49" s="1"/>
      <c r="AC49" s="1"/>
      <c r="AD49" s="1"/>
      <c r="AE49" s="1"/>
    </row>
    <row r="50" spans="2:31" ht="15" thickBot="1">
      <c r="B50" s="9">
        <v>42826</v>
      </c>
      <c r="C50" s="10">
        <v>36</v>
      </c>
      <c r="D50" s="10">
        <f>D49*(1+Salary_increase)</f>
        <v>29876.524999999994</v>
      </c>
      <c r="E50" s="10">
        <v>11</v>
      </c>
      <c r="F50" s="10">
        <f t="shared" si="17"/>
        <v>5477.3629166666651</v>
      </c>
      <c r="G50" s="10"/>
      <c r="H50" s="10"/>
      <c r="I50" s="10"/>
      <c r="J50" s="10"/>
      <c r="K50" s="10"/>
      <c r="L50" s="10"/>
      <c r="M50" s="10"/>
      <c r="N50" s="10"/>
      <c r="O50" s="10"/>
      <c r="R50" s="9">
        <v>42826</v>
      </c>
      <c r="S50" s="10">
        <v>36</v>
      </c>
      <c r="T50" s="10">
        <f>T49*(1+Salary_increase)</f>
        <v>29876.524999999994</v>
      </c>
      <c r="U50" s="10">
        <v>8</v>
      </c>
      <c r="V50" s="10">
        <f t="shared" si="18"/>
        <v>3983.536666666666</v>
      </c>
      <c r="W50" s="1"/>
      <c r="X50" s="1"/>
      <c r="Y50" s="10">
        <f t="shared" si="19"/>
        <v>1383.1724537037035</v>
      </c>
      <c r="Z50" s="1"/>
      <c r="AA50" s="1"/>
      <c r="AB50" s="1"/>
      <c r="AC50" s="1"/>
      <c r="AD50" s="1"/>
      <c r="AE50" s="1"/>
    </row>
    <row r="51" spans="2:31" ht="15" thickBot="1">
      <c r="B51" s="9">
        <v>43191</v>
      </c>
      <c r="C51" s="10">
        <v>37</v>
      </c>
      <c r="D51" s="10">
        <f>D50*(1+Salary_increase)</f>
        <v>30324.672874999993</v>
      </c>
      <c r="E51" s="10">
        <v>12</v>
      </c>
      <c r="F51" s="10">
        <f t="shared" si="17"/>
        <v>6064.9345749999984</v>
      </c>
      <c r="G51" s="10"/>
      <c r="H51" s="10"/>
      <c r="I51" s="10"/>
      <c r="J51" s="10"/>
      <c r="K51" s="10"/>
      <c r="L51" s="10"/>
      <c r="M51" s="10"/>
      <c r="N51" s="10"/>
      <c r="O51" s="10"/>
      <c r="R51" s="9">
        <v>43191</v>
      </c>
      <c r="S51" s="10">
        <v>37</v>
      </c>
      <c r="T51" s="10">
        <f>T50*(1+Salary_increase)</f>
        <v>30324.672874999993</v>
      </c>
      <c r="U51" s="10">
        <v>8</v>
      </c>
      <c r="V51" s="10">
        <f t="shared" si="18"/>
        <v>4043.2897166666658</v>
      </c>
      <c r="W51" s="1"/>
      <c r="X51" s="1"/>
      <c r="Y51" s="10">
        <f t="shared" si="19"/>
        <v>1871.8933873456785</v>
      </c>
      <c r="Z51" s="1"/>
      <c r="AA51" s="1"/>
      <c r="AB51" s="1"/>
      <c r="AC51" s="1"/>
      <c r="AD51" s="1"/>
      <c r="AE51" s="1"/>
    </row>
    <row r="52" spans="2:31" ht="15" thickBot="1">
      <c r="B52" s="9">
        <v>43556</v>
      </c>
      <c r="C52" s="10">
        <v>38</v>
      </c>
      <c r="D52" s="10">
        <f>D51*(1+Salary_increase)*(1+$G$39)</f>
        <v>32712.571578423125</v>
      </c>
      <c r="E52" s="10">
        <v>13</v>
      </c>
      <c r="F52" s="10">
        <f t="shared" si="17"/>
        <v>7087.7238419916775</v>
      </c>
      <c r="G52" s="10"/>
      <c r="H52" s="10"/>
      <c r="I52" s="10"/>
      <c r="J52" s="10"/>
      <c r="K52" s="10"/>
      <c r="L52" s="10"/>
      <c r="M52" s="10"/>
      <c r="N52" s="10"/>
      <c r="O52" s="10"/>
      <c r="R52" s="9">
        <v>43556</v>
      </c>
      <c r="S52" s="10">
        <v>38</v>
      </c>
      <c r="T52" s="10">
        <f>T51*(1+Salary_increase)*(1+$G$39)</f>
        <v>32712.571578423125</v>
      </c>
      <c r="U52" s="10">
        <v>8</v>
      </c>
      <c r="V52" s="10">
        <f t="shared" si="18"/>
        <v>4361.6762104564168</v>
      </c>
      <c r="W52" s="1"/>
      <c r="X52" s="1"/>
      <c r="Y52" s="10">
        <f t="shared" si="19"/>
        <v>2404.7954236253563</v>
      </c>
      <c r="Z52" s="1"/>
      <c r="AA52" s="1"/>
      <c r="AB52" s="1"/>
      <c r="AC52" s="1"/>
      <c r="AD52" s="1"/>
      <c r="AE52" s="1"/>
    </row>
    <row r="53" spans="2:31" ht="15" thickBot="1">
      <c r="B53" s="9">
        <v>43922</v>
      </c>
      <c r="C53" s="10">
        <v>39</v>
      </c>
      <c r="D53" s="10">
        <f>D52*(1+Salary_increase)</f>
        <v>33203.260152099472</v>
      </c>
      <c r="E53" s="10">
        <v>14</v>
      </c>
      <c r="F53" s="10">
        <f t="shared" si="17"/>
        <v>7747.4273688232097</v>
      </c>
      <c r="G53" s="10"/>
      <c r="H53" s="10"/>
      <c r="I53" s="10"/>
      <c r="J53" s="10"/>
      <c r="K53" s="10"/>
      <c r="L53" s="10"/>
      <c r="M53" s="10"/>
      <c r="N53" s="10"/>
      <c r="O53" s="10"/>
      <c r="R53" s="9">
        <v>43922</v>
      </c>
      <c r="S53" s="10">
        <v>39</v>
      </c>
      <c r="T53" s="10">
        <f>T52*(1+Salary_increase)</f>
        <v>33203.260152099472</v>
      </c>
      <c r="U53" s="10">
        <v>8</v>
      </c>
      <c r="V53" s="10">
        <f t="shared" si="18"/>
        <v>4427.1013536132632</v>
      </c>
      <c r="W53" s="1"/>
      <c r="X53" s="1"/>
      <c r="Y53" s="10">
        <f t="shared" si="19"/>
        <v>2953.2633449812715</v>
      </c>
      <c r="Z53" s="1"/>
      <c r="AA53" s="1"/>
      <c r="AB53" s="1"/>
      <c r="AC53" s="1"/>
      <c r="AD53" s="1"/>
      <c r="AE53" s="1"/>
    </row>
    <row r="54" spans="2:31" ht="15" thickBot="1">
      <c r="B54" s="9">
        <v>44287</v>
      </c>
      <c r="C54" s="10">
        <v>40</v>
      </c>
      <c r="D54" s="10">
        <f>D53*(1+Salary_increase)*(1+$G$40)</f>
        <v>35154.824907845461</v>
      </c>
      <c r="E54" s="10">
        <v>15</v>
      </c>
      <c r="F54" s="10">
        <f t="shared" si="17"/>
        <v>8788.7062269613652</v>
      </c>
      <c r="G54" s="10"/>
      <c r="H54" s="10"/>
      <c r="I54" s="10">
        <v>0</v>
      </c>
      <c r="J54" s="11"/>
      <c r="K54" s="11"/>
      <c r="L54" s="11"/>
      <c r="M54" s="11"/>
      <c r="N54" s="11"/>
      <c r="O54" s="11"/>
      <c r="R54" s="9">
        <v>44287</v>
      </c>
      <c r="S54" s="10">
        <v>40</v>
      </c>
      <c r="T54" s="10">
        <f>T53*(1+Salary_increase)*(1+$G$40)</f>
        <v>35154.824907845461</v>
      </c>
      <c r="U54" s="10">
        <v>8</v>
      </c>
      <c r="V54" s="10">
        <f t="shared" si="18"/>
        <v>4687.3099877127279</v>
      </c>
      <c r="W54" s="33"/>
      <c r="X54" s="1"/>
      <c r="Y54" s="10">
        <f t="shared" si="19"/>
        <v>3540.0750252153339</v>
      </c>
      <c r="Z54" s="33"/>
      <c r="AA54" s="33"/>
      <c r="AB54" s="33"/>
      <c r="AC54" s="33"/>
      <c r="AD54" s="33"/>
      <c r="AE54" s="33"/>
    </row>
    <row r="55" spans="2:31" ht="15" thickBot="1">
      <c r="B55" s="9">
        <v>44652</v>
      </c>
      <c r="C55" s="10">
        <v>41</v>
      </c>
      <c r="D55" s="10">
        <f>D54*(1+Salary_increase)</f>
        <v>35682.147281463142</v>
      </c>
      <c r="E55" s="10">
        <v>15</v>
      </c>
      <c r="F55" s="10">
        <f t="shared" si="17"/>
        <v>8920.5368203657854</v>
      </c>
      <c r="G55" s="10"/>
      <c r="H55" s="10"/>
      <c r="I55" s="10">
        <f t="shared" ref="I55:I74" si="20">I54*(1+FPS2015_indexation)+D55/64.8</f>
        <v>550.65042101023369</v>
      </c>
      <c r="J55" s="10"/>
      <c r="K55" s="10"/>
      <c r="L55" s="10"/>
      <c r="M55" s="10"/>
      <c r="N55" s="10"/>
      <c r="O55" s="10"/>
      <c r="R55" s="9">
        <v>44652</v>
      </c>
      <c r="S55" s="10">
        <v>41</v>
      </c>
      <c r="T55" s="10">
        <f>T54*(1+Salary_increase)</f>
        <v>35682.147281463142</v>
      </c>
      <c r="U55" s="10">
        <v>8</v>
      </c>
      <c r="V55" s="10">
        <f t="shared" si="18"/>
        <v>4757.6196375284189</v>
      </c>
      <c r="W55" s="1"/>
      <c r="X55" s="1"/>
      <c r="Y55" s="10">
        <f t="shared" si="19"/>
        <v>4143.8265716037977</v>
      </c>
      <c r="Z55" s="1"/>
      <c r="AA55" s="1"/>
      <c r="AB55" s="1"/>
      <c r="AC55" s="1"/>
      <c r="AD55" s="1"/>
      <c r="AE55" s="1"/>
    </row>
    <row r="56" spans="2:31" ht="15" thickBot="1">
      <c r="B56" s="9">
        <v>45017</v>
      </c>
      <c r="C56" s="10">
        <v>42</v>
      </c>
      <c r="D56" s="10">
        <f>D55*(1+Salary_increase)</f>
        <v>36217.379490685082</v>
      </c>
      <c r="E56" s="10">
        <v>15</v>
      </c>
      <c r="F56" s="10">
        <f t="shared" si="17"/>
        <v>9054.3448726712704</v>
      </c>
      <c r="G56" s="10"/>
      <c r="H56" s="10"/>
      <c r="I56" s="10">
        <f t="shared" si="20"/>
        <v>1117.8203546507743</v>
      </c>
      <c r="J56" s="10"/>
      <c r="K56" s="10"/>
      <c r="L56" s="10"/>
      <c r="M56" s="10"/>
      <c r="N56" s="10"/>
      <c r="O56" s="10"/>
      <c r="R56" s="9">
        <v>45017</v>
      </c>
      <c r="S56" s="10">
        <v>42</v>
      </c>
      <c r="T56" s="10">
        <f>T55*(1+Salary_increase)</f>
        <v>36217.379490685082</v>
      </c>
      <c r="U56" s="10">
        <v>8</v>
      </c>
      <c r="V56" s="10">
        <f t="shared" si="18"/>
        <v>4828.9839320913443</v>
      </c>
      <c r="W56" s="1"/>
      <c r="X56" s="1"/>
      <c r="Y56" s="10">
        <f t="shared" si="19"/>
        <v>4764.8941475032416</v>
      </c>
      <c r="Z56" s="1"/>
      <c r="AA56" s="1"/>
      <c r="AB56" s="1"/>
      <c r="AC56" s="1"/>
      <c r="AD56" s="1"/>
      <c r="AE56" s="1"/>
    </row>
    <row r="57" spans="2:31" ht="15" thickBot="1">
      <c r="B57" s="9">
        <v>45383</v>
      </c>
      <c r="C57" s="10">
        <v>43</v>
      </c>
      <c r="D57" s="10">
        <f>D56*(1+Salary_increase)</f>
        <v>36760.640183045354</v>
      </c>
      <c r="E57" s="10">
        <v>15</v>
      </c>
      <c r="F57" s="10">
        <f t="shared" si="17"/>
        <v>9190.1600457613404</v>
      </c>
      <c r="G57" s="10"/>
      <c r="H57" s="10"/>
      <c r="I57" s="10">
        <f t="shared" si="20"/>
        <v>1701.8814899558038</v>
      </c>
      <c r="J57" s="10"/>
      <c r="K57" s="10"/>
      <c r="L57" s="10"/>
      <c r="M57" s="10"/>
      <c r="N57" s="10"/>
      <c r="O57" s="10"/>
      <c r="R57" s="9">
        <v>45383</v>
      </c>
      <c r="S57" s="10">
        <v>43</v>
      </c>
      <c r="T57" s="10">
        <f>T56*(1+Salary_increase)</f>
        <v>36760.640183045354</v>
      </c>
      <c r="U57" s="10">
        <v>8</v>
      </c>
      <c r="V57" s="10">
        <f t="shared" si="18"/>
        <v>4901.418691072714</v>
      </c>
      <c r="W57" s="1"/>
      <c r="X57" s="1"/>
      <c r="Y57" s="10">
        <f t="shared" si="19"/>
        <v>5403.6613897010575</v>
      </c>
      <c r="Z57" s="1"/>
      <c r="AA57" s="1"/>
      <c r="AB57" s="1"/>
      <c r="AC57" s="1"/>
      <c r="AD57" s="1"/>
      <c r="AE57" s="1"/>
    </row>
    <row r="58" spans="2:31" ht="15" thickBot="1">
      <c r="B58" s="9">
        <v>45748</v>
      </c>
      <c r="C58" s="10">
        <v>44</v>
      </c>
      <c r="D58" s="10">
        <f>D57*(1+Salary_increase)</f>
        <v>37312.04978579103</v>
      </c>
      <c r="E58" s="10">
        <v>15</v>
      </c>
      <c r="F58" s="10">
        <f t="shared" si="17"/>
        <v>9328.0124464477576</v>
      </c>
      <c r="G58" s="10"/>
      <c r="H58" s="10"/>
      <c r="I58" s="10">
        <f t="shared" si="20"/>
        <v>2303.2129497401875</v>
      </c>
      <c r="J58" s="10"/>
      <c r="K58" s="10"/>
      <c r="L58" s="10"/>
      <c r="M58" s="10"/>
      <c r="N58" s="10"/>
      <c r="O58" s="10"/>
      <c r="R58" s="9">
        <v>45748</v>
      </c>
      <c r="S58" s="10">
        <v>44</v>
      </c>
      <c r="T58" s="10">
        <f>T57*(1+Salary_increase)</f>
        <v>37312.04978579103</v>
      </c>
      <c r="U58" s="10">
        <v>8</v>
      </c>
      <c r="V58" s="10">
        <f t="shared" si="18"/>
        <v>4974.9399714388037</v>
      </c>
      <c r="W58" s="1"/>
      <c r="X58" s="1"/>
      <c r="Y58" s="10">
        <f t="shared" si="19"/>
        <v>6060.5195479816193</v>
      </c>
      <c r="Z58" s="1"/>
      <c r="AA58" s="1"/>
      <c r="AB58" s="1"/>
      <c r="AC58" s="1"/>
      <c r="AD58" s="1"/>
      <c r="AE58" s="1"/>
    </row>
    <row r="59" spans="2:31" ht="15" thickBot="1">
      <c r="B59" s="9">
        <v>46113</v>
      </c>
      <c r="C59" s="10">
        <v>45</v>
      </c>
      <c r="D59" s="10">
        <f>D58*(1+Salary_increase)*(1+$G$41)</f>
        <v>38691.735552082057</v>
      </c>
      <c r="E59" s="10">
        <v>15</v>
      </c>
      <c r="F59" s="10">
        <f t="shared" si="17"/>
        <v>9672.9338880205141</v>
      </c>
      <c r="G59" s="10"/>
      <c r="H59" s="10"/>
      <c r="I59" s="10">
        <f t="shared" si="20"/>
        <v>2934.8558284320006</v>
      </c>
      <c r="J59" s="11"/>
      <c r="K59" s="11"/>
      <c r="L59" s="11"/>
      <c r="M59" s="11"/>
      <c r="N59" s="11"/>
      <c r="O59" s="11"/>
      <c r="R59" s="9">
        <v>46113</v>
      </c>
      <c r="S59" s="10">
        <v>45</v>
      </c>
      <c r="T59" s="10">
        <f>T58*(1+Salary_increase)*(1+$G$41)</f>
        <v>38691.735552082057</v>
      </c>
      <c r="U59" s="10">
        <v>8</v>
      </c>
      <c r="V59" s="10">
        <f t="shared" si="18"/>
        <v>5158.8980736109406</v>
      </c>
      <c r="W59" s="1"/>
      <c r="X59" s="17"/>
      <c r="Y59" s="10">
        <f t="shared" si="19"/>
        <v>6748.5220256470529</v>
      </c>
      <c r="Z59" s="11"/>
      <c r="AA59" s="11"/>
      <c r="AB59" s="11"/>
      <c r="AC59" s="11"/>
      <c r="AD59" s="11"/>
      <c r="AE59" s="11"/>
    </row>
    <row r="60" spans="2:31" ht="15" thickBot="1">
      <c r="B60" s="9">
        <v>46478</v>
      </c>
      <c r="C60" s="10">
        <v>46</v>
      </c>
      <c r="D60" s="10">
        <f>D59*(1+Salary_increase)</f>
        <v>39272.11158536328</v>
      </c>
      <c r="E60" s="10">
        <v>15</v>
      </c>
      <c r="F60" s="10">
        <f t="shared" si="17"/>
        <v>9818.02789634082</v>
      </c>
      <c r="G60" s="10"/>
      <c r="H60" s="10"/>
      <c r="I60" s="10">
        <f t="shared" si="20"/>
        <v>3584.9297705708768</v>
      </c>
      <c r="J60" s="10"/>
      <c r="K60" s="10"/>
      <c r="L60" s="10"/>
      <c r="M60" s="10"/>
      <c r="N60" s="10"/>
      <c r="O60" s="10"/>
      <c r="R60" s="9">
        <v>46478</v>
      </c>
      <c r="S60" s="10">
        <v>46</v>
      </c>
      <c r="T60" s="10">
        <f>T59*(1+Salary_increase)</f>
        <v>39272.11158536328</v>
      </c>
      <c r="U60" s="10">
        <v>8</v>
      </c>
      <c r="V60" s="10">
        <f t="shared" si="18"/>
        <v>5236.2815447151042</v>
      </c>
      <c r="W60" s="1"/>
      <c r="X60" s="17"/>
      <c r="Y60" s="10">
        <f t="shared" si="19"/>
        <v>7455.8009607441545</v>
      </c>
      <c r="Z60" s="10"/>
      <c r="AA60" s="10"/>
      <c r="AB60" s="10"/>
      <c r="AC60" s="10"/>
      <c r="AD60" s="10"/>
      <c r="AE60" s="10"/>
    </row>
    <row r="61" spans="2:31" ht="15" thickBot="1">
      <c r="B61" s="9">
        <v>46844</v>
      </c>
      <c r="C61" s="10">
        <v>47</v>
      </c>
      <c r="D61" s="10">
        <f>D60*(1+Salary_increase)*(1+$G$42)</f>
        <v>40967.933216011603</v>
      </c>
      <c r="E61" s="10">
        <v>15</v>
      </c>
      <c r="F61" s="10">
        <f t="shared" si="17"/>
        <v>10241.983304002901</v>
      </c>
      <c r="G61" s="10"/>
      <c r="H61" s="10"/>
      <c r="I61" s="10">
        <f t="shared" si="20"/>
        <v>4270.924908734557</v>
      </c>
      <c r="J61" s="10"/>
      <c r="K61" s="10"/>
      <c r="L61" s="10"/>
      <c r="M61" s="10"/>
      <c r="N61" s="10"/>
      <c r="O61" s="10"/>
      <c r="R61" s="9">
        <v>46844</v>
      </c>
      <c r="S61" s="10">
        <v>47</v>
      </c>
      <c r="T61" s="10">
        <f>T60*(1+Salary_increase)*(1+$G$42)</f>
        <v>40967.933216011603</v>
      </c>
      <c r="U61" s="10">
        <v>8</v>
      </c>
      <c r="V61" s="10">
        <f t="shared" si="18"/>
        <v>5462.3910954682133</v>
      </c>
      <c r="W61" s="1"/>
      <c r="X61" s="17"/>
      <c r="Y61" s="10">
        <f t="shared" si="19"/>
        <v>8199.8591667604342</v>
      </c>
      <c r="Z61" s="10"/>
      <c r="AA61" s="10"/>
      <c r="AB61" s="10"/>
      <c r="AC61" s="10"/>
      <c r="AD61" s="10"/>
      <c r="AE61" s="10"/>
    </row>
    <row r="62" spans="2:31" ht="15" thickBot="1">
      <c r="B62" s="9">
        <v>47209</v>
      </c>
      <c r="C62" s="10">
        <v>48</v>
      </c>
      <c r="D62" s="10">
        <f>D61*(1+Salary_increase)</f>
        <v>41582.452214251774</v>
      </c>
      <c r="E62" s="10">
        <v>15</v>
      </c>
      <c r="F62" s="10">
        <f t="shared" si="17"/>
        <v>10395.613053562944</v>
      </c>
      <c r="G62" s="10"/>
      <c r="H62" s="10"/>
      <c r="I62" s="10">
        <f t="shared" si="20"/>
        <v>4976.6932918447683</v>
      </c>
      <c r="J62" s="10"/>
      <c r="K62" s="10"/>
      <c r="L62" s="10"/>
      <c r="M62" s="10"/>
      <c r="N62" s="10"/>
      <c r="O62" s="10"/>
      <c r="R62" s="9">
        <v>47209</v>
      </c>
      <c r="S62" s="10">
        <v>48</v>
      </c>
      <c r="T62" s="10">
        <f>T61*(1+Salary_increase)</f>
        <v>41582.452214251774</v>
      </c>
      <c r="U62" s="10">
        <v>8</v>
      </c>
      <c r="V62" s="10">
        <f t="shared" si="18"/>
        <v>5544.3269619002367</v>
      </c>
      <c r="W62" s="1"/>
      <c r="X62" s="17"/>
      <c r="Y62" s="10">
        <f t="shared" si="19"/>
        <v>8964.5615637410338</v>
      </c>
      <c r="Z62" s="10"/>
      <c r="AA62" s="10"/>
      <c r="AB62" s="10"/>
      <c r="AC62" s="10"/>
      <c r="AD62" s="10"/>
      <c r="AE62" s="10"/>
    </row>
    <row r="63" spans="2:31" ht="15" thickBot="1">
      <c r="B63" s="9">
        <v>47574</v>
      </c>
      <c r="C63" s="10">
        <v>49</v>
      </c>
      <c r="D63" s="10">
        <f>D62*(1+Salary_increase)</f>
        <v>42206.18899746555</v>
      </c>
      <c r="E63" s="10">
        <v>15</v>
      </c>
      <c r="F63" s="10">
        <f t="shared" si="17"/>
        <v>10551.547249366387</v>
      </c>
      <c r="G63" s="10"/>
      <c r="H63" s="10"/>
      <c r="I63" s="10">
        <f t="shared" si="20"/>
        <v>5702.6737683438214</v>
      </c>
      <c r="J63" s="10"/>
      <c r="K63" s="10"/>
      <c r="L63" s="10"/>
      <c r="M63" s="10"/>
      <c r="N63" s="10"/>
      <c r="O63" s="10"/>
      <c r="R63" s="9">
        <v>47574</v>
      </c>
      <c r="S63" s="10">
        <v>49</v>
      </c>
      <c r="T63" s="10">
        <f>T62*(1+Salary_increase)</f>
        <v>42206.18899746555</v>
      </c>
      <c r="U63" s="10">
        <v>8</v>
      </c>
      <c r="V63" s="10">
        <f t="shared" si="18"/>
        <v>5627.4918663287399</v>
      </c>
      <c r="W63" s="1"/>
      <c r="X63" s="17"/>
      <c r="Y63" s="10">
        <f t="shared" si="19"/>
        <v>9750.3600643185309</v>
      </c>
      <c r="Z63" s="10"/>
      <c r="AA63" s="10"/>
      <c r="AB63" s="10"/>
      <c r="AC63" s="10"/>
      <c r="AD63" s="10"/>
      <c r="AE63" s="10"/>
    </row>
    <row r="64" spans="2:31" ht="15" thickBot="1">
      <c r="B64" s="9">
        <v>47939</v>
      </c>
      <c r="C64" s="10">
        <v>50</v>
      </c>
      <c r="D64" s="10">
        <f>D63*(1+Salary_increase)*(1+$G$43)</f>
        <v>45622.950631929081</v>
      </c>
      <c r="E64" s="10">
        <v>15</v>
      </c>
      <c r="F64" s="10">
        <f t="shared" si="17"/>
        <v>11405.73765798227</v>
      </c>
      <c r="G64" s="10"/>
      <c r="H64" s="10"/>
      <c r="I64" s="10">
        <f t="shared" si="20"/>
        <v>6492.2717549913414</v>
      </c>
      <c r="J64" s="11"/>
      <c r="K64" s="11"/>
      <c r="L64" s="11"/>
      <c r="M64" s="11"/>
      <c r="N64" s="11"/>
      <c r="O64" s="11"/>
      <c r="R64" s="9">
        <v>47939</v>
      </c>
      <c r="S64" s="10">
        <v>50</v>
      </c>
      <c r="T64" s="10">
        <f>T63*(1+Salary_increase)*(1+$G$43)</f>
        <v>45622.950631929081</v>
      </c>
      <c r="U64" s="10">
        <v>8</v>
      </c>
      <c r="V64" s="10">
        <f t="shared" si="18"/>
        <v>6083.0600842572112</v>
      </c>
      <c r="W64" s="1"/>
      <c r="X64" s="17"/>
      <c r="Y64" s="10">
        <f t="shared" si="19"/>
        <v>10600.67334540567</v>
      </c>
      <c r="Z64" s="11"/>
      <c r="AA64" s="11"/>
      <c r="AB64" s="11"/>
      <c r="AC64" s="11"/>
      <c r="AD64" s="11"/>
      <c r="AE64" s="11"/>
    </row>
    <row r="65" spans="2:31" ht="15" thickBot="1">
      <c r="B65" s="9">
        <v>48305</v>
      </c>
      <c r="C65" s="10">
        <v>51</v>
      </c>
      <c r="D65" s="10">
        <f t="shared" ref="D65:D74" si="21">D64*(1+Salary_increase)</f>
        <v>46307.294891408012</v>
      </c>
      <c r="E65" s="10">
        <v>15</v>
      </c>
      <c r="F65" s="10">
        <f t="shared" si="17"/>
        <v>11576.823722852003</v>
      </c>
      <c r="G65" s="10"/>
      <c r="H65" s="10"/>
      <c r="I65" s="10">
        <f t="shared" si="20"/>
        <v>7304.2745796404079</v>
      </c>
      <c r="J65" s="10"/>
      <c r="K65" s="10"/>
      <c r="L65" s="10"/>
      <c r="M65" s="10"/>
      <c r="N65" s="10"/>
      <c r="O65" s="10"/>
      <c r="R65" s="9">
        <v>48305</v>
      </c>
      <c r="S65" s="10">
        <v>51</v>
      </c>
      <c r="T65" s="10">
        <f t="shared" ref="T65:T74" si="22">T64*(1+Salary_increase)</f>
        <v>46307.294891408012</v>
      </c>
      <c r="U65" s="10">
        <v>8</v>
      </c>
      <c r="V65" s="10">
        <f t="shared" si="18"/>
        <v>6174.3059855210686</v>
      </c>
      <c r="W65" s="1"/>
      <c r="X65" s="17"/>
      <c r="Y65" s="10">
        <f t="shared" si="19"/>
        <v>11474.302193910951</v>
      </c>
      <c r="Z65" s="11"/>
      <c r="AA65" s="11"/>
      <c r="AB65" s="11"/>
      <c r="AC65" s="11"/>
      <c r="AD65" s="11"/>
      <c r="AE65" s="11"/>
    </row>
    <row r="66" spans="2:31" ht="15" thickBot="1">
      <c r="B66" s="9">
        <v>48670</v>
      </c>
      <c r="C66" s="10">
        <v>52</v>
      </c>
      <c r="D66" s="10">
        <f t="shared" si="21"/>
        <v>47001.904314779131</v>
      </c>
      <c r="E66" s="10">
        <v>15</v>
      </c>
      <c r="F66" s="10">
        <f t="shared" si="17"/>
        <v>11750.476078694783</v>
      </c>
      <c r="G66" s="10"/>
      <c r="H66" s="10"/>
      <c r="I66" s="10">
        <f t="shared" si="20"/>
        <v>8139.1767278840734</v>
      </c>
      <c r="J66" s="10"/>
      <c r="K66" s="10"/>
      <c r="L66" s="10"/>
      <c r="M66" s="10"/>
      <c r="N66" s="10"/>
      <c r="O66" s="10"/>
      <c r="R66" s="9">
        <v>48670</v>
      </c>
      <c r="S66" s="10">
        <v>52</v>
      </c>
      <c r="T66" s="10">
        <f t="shared" si="22"/>
        <v>47001.904314779131</v>
      </c>
      <c r="U66" s="10">
        <v>8</v>
      </c>
      <c r="V66" s="10">
        <f t="shared" si="18"/>
        <v>6266.9205753038841</v>
      </c>
      <c r="W66" s="1"/>
      <c r="X66" s="17"/>
      <c r="Y66" s="10">
        <f t="shared" si="19"/>
        <v>12371.754756368675</v>
      </c>
      <c r="Z66" s="11"/>
      <c r="AA66" s="11"/>
      <c r="AB66" s="11"/>
      <c r="AC66" s="11"/>
      <c r="AD66" s="11"/>
      <c r="AE66" s="11"/>
    </row>
    <row r="67" spans="2:31" ht="15" thickBot="1">
      <c r="B67" s="9">
        <v>49035</v>
      </c>
      <c r="C67" s="10">
        <v>53</v>
      </c>
      <c r="D67" s="10">
        <f t="shared" si="21"/>
        <v>47706.932879500811</v>
      </c>
      <c r="E67" s="10">
        <v>15</v>
      </c>
      <c r="F67" s="10">
        <f t="shared" si="17"/>
        <v>11926.733219875203</v>
      </c>
      <c r="G67" s="10"/>
      <c r="H67" s="10"/>
      <c r="I67" s="10">
        <f t="shared" si="20"/>
        <v>8997.4824787946309</v>
      </c>
      <c r="J67" s="10"/>
      <c r="K67" s="10"/>
      <c r="L67" s="10"/>
      <c r="M67" s="10"/>
      <c r="N67" s="10"/>
      <c r="O67" s="10"/>
      <c r="R67" s="9">
        <v>49035</v>
      </c>
      <c r="S67" s="10">
        <v>53</v>
      </c>
      <c r="T67" s="10">
        <f t="shared" si="22"/>
        <v>47706.932879500811</v>
      </c>
      <c r="U67" s="10">
        <v>8</v>
      </c>
      <c r="V67" s="10">
        <f t="shared" si="18"/>
        <v>6360.9243839334413</v>
      </c>
      <c r="W67" s="1"/>
      <c r="X67" s="17"/>
      <c r="Y67" s="10">
        <f t="shared" si="19"/>
        <v>13293.5491777065</v>
      </c>
      <c r="Z67" s="11"/>
      <c r="AA67" s="11"/>
      <c r="AB67" s="11"/>
      <c r="AC67" s="11"/>
      <c r="AD67" s="11"/>
      <c r="AE67" s="11"/>
    </row>
    <row r="68" spans="2:31" ht="15" thickBot="1">
      <c r="B68" s="9">
        <v>49400</v>
      </c>
      <c r="C68" s="10">
        <v>54</v>
      </c>
      <c r="D68" s="10">
        <f t="shared" si="21"/>
        <v>48422.536872693316</v>
      </c>
      <c r="E68" s="10">
        <v>15</v>
      </c>
      <c r="F68" s="10">
        <f t="shared" si="17"/>
        <v>12105.634218173329</v>
      </c>
      <c r="G68" s="10"/>
      <c r="H68" s="10"/>
      <c r="I68" s="10">
        <f t="shared" si="20"/>
        <v>9879.7060874687304</v>
      </c>
      <c r="J68" s="10"/>
      <c r="K68" s="10"/>
      <c r="L68" s="10"/>
      <c r="M68" s="10"/>
      <c r="N68" s="10"/>
      <c r="O68" s="10"/>
      <c r="R68" s="9">
        <v>49400</v>
      </c>
      <c r="S68" s="10">
        <v>54</v>
      </c>
      <c r="T68" s="10">
        <f t="shared" si="22"/>
        <v>48422.536872693316</v>
      </c>
      <c r="U68" s="10">
        <v>8</v>
      </c>
      <c r="V68" s="10">
        <f t="shared" si="18"/>
        <v>6456.3382496924423</v>
      </c>
      <c r="W68" s="1"/>
      <c r="X68" s="17"/>
      <c r="Y68" s="10">
        <f t="shared" si="19"/>
        <v>14240.213786864277</v>
      </c>
      <c r="Z68" s="11"/>
      <c r="AA68" s="11"/>
      <c r="AB68" s="11"/>
      <c r="AC68" s="11"/>
      <c r="AD68" s="11"/>
      <c r="AE68" s="11"/>
    </row>
    <row r="69" spans="2:31" ht="15" thickBot="1">
      <c r="B69" s="9">
        <v>49766</v>
      </c>
      <c r="C69" s="10">
        <v>55</v>
      </c>
      <c r="D69" s="10">
        <f t="shared" si="21"/>
        <v>49148.874925783712</v>
      </c>
      <c r="E69" s="10">
        <v>15</v>
      </c>
      <c r="F69" s="10">
        <f t="shared" si="17"/>
        <v>12287.218731445928</v>
      </c>
      <c r="G69" s="13">
        <v>0.62</v>
      </c>
      <c r="H69" s="10">
        <f>F69*G69</f>
        <v>7618.0756134964749</v>
      </c>
      <c r="I69" s="10">
        <f t="shared" si="20"/>
        <v>10786.371970845323</v>
      </c>
      <c r="J69" s="11">
        <f>H69/4*12</f>
        <v>22854.226840489424</v>
      </c>
      <c r="K69" s="11">
        <f>I69/4*12</f>
        <v>32359.11591253597</v>
      </c>
      <c r="L69" s="11">
        <f>J69+K69</f>
        <v>55213.342753025398</v>
      </c>
      <c r="M69" s="11">
        <f>H69*3/4</f>
        <v>5713.556710122356</v>
      </c>
      <c r="N69" s="11">
        <f>I69*3/4</f>
        <v>8089.7789781339925</v>
      </c>
      <c r="O69" s="11">
        <f>M69+N69</f>
        <v>13803.335688256349</v>
      </c>
      <c r="R69" s="9">
        <v>49766</v>
      </c>
      <c r="S69" s="10">
        <v>55</v>
      </c>
      <c r="T69" s="10">
        <f t="shared" si="22"/>
        <v>49148.874925783712</v>
      </c>
      <c r="U69" s="10">
        <v>8</v>
      </c>
      <c r="V69" s="10">
        <f t="shared" si="18"/>
        <v>6553.1833234378282</v>
      </c>
      <c r="W69" s="13">
        <v>0.62</v>
      </c>
      <c r="X69" s="10">
        <f>V69*W69</f>
        <v>4062.9736605314533</v>
      </c>
      <c r="Y69" s="10">
        <f t="shared" si="19"/>
        <v>15212.287285731803</v>
      </c>
      <c r="Z69" s="11">
        <f>X69/4*12</f>
        <v>12188.92098159436</v>
      </c>
      <c r="AA69" s="11">
        <f>Y69/4*12</f>
        <v>45636.861857195414</v>
      </c>
      <c r="AB69" s="11">
        <f>Z69+AA69</f>
        <v>57825.782838789775</v>
      </c>
      <c r="AC69" s="11">
        <f>X69*3/4</f>
        <v>3047.2302453985899</v>
      </c>
      <c r="AD69" s="11">
        <f>Y69*3/4</f>
        <v>11409.215464298853</v>
      </c>
      <c r="AE69" s="11">
        <f>AC69+AD69</f>
        <v>14456.445709697444</v>
      </c>
    </row>
    <row r="70" spans="2:31" ht="15" thickBot="1">
      <c r="B70" s="9">
        <v>50131</v>
      </c>
      <c r="C70" s="10">
        <v>56</v>
      </c>
      <c r="D70" s="10">
        <f t="shared" si="21"/>
        <v>49886.10804967046</v>
      </c>
      <c r="E70" s="10">
        <v>15</v>
      </c>
      <c r="F70" s="10">
        <f t="shared" si="17"/>
        <v>12471.527012417615</v>
      </c>
      <c r="G70" s="13">
        <v>0.64600000000000002</v>
      </c>
      <c r="H70" s="10">
        <f t="shared" ref="H70:H74" si="23">F70*G70</f>
        <v>8056.6064500217799</v>
      </c>
      <c r="I70" s="10">
        <f t="shared" si="20"/>
        <v>11718.014896853532</v>
      </c>
      <c r="J70" s="10">
        <f>H70/4*12</f>
        <v>24169.81935006534</v>
      </c>
      <c r="K70" s="10">
        <f t="shared" ref="K70:K74" si="24">I70/4*12</f>
        <v>35154.044690560593</v>
      </c>
      <c r="L70" s="10">
        <f t="shared" ref="L70:L74" si="25">J70+K70</f>
        <v>59323.864040625936</v>
      </c>
      <c r="M70" s="10">
        <f>H70*3/4</f>
        <v>6042.4548375163349</v>
      </c>
      <c r="N70" s="10">
        <f t="shared" ref="N70:N74" si="26">I70*3/4</f>
        <v>8788.5111726401483</v>
      </c>
      <c r="O70" s="10">
        <f t="shared" ref="O70:O74" si="27">M70+N70</f>
        <v>14830.966010156484</v>
      </c>
      <c r="R70" s="9">
        <v>50131</v>
      </c>
      <c r="S70" s="10">
        <v>56</v>
      </c>
      <c r="T70" s="10">
        <f t="shared" si="22"/>
        <v>49886.10804967046</v>
      </c>
      <c r="U70" s="10">
        <v>8</v>
      </c>
      <c r="V70" s="10">
        <f t="shared" si="18"/>
        <v>6651.4810732893948</v>
      </c>
      <c r="W70" s="13">
        <v>0.64600000000000002</v>
      </c>
      <c r="X70" s="10">
        <f t="shared" ref="X70:X74" si="28">V70*W70</f>
        <v>4296.856773344949</v>
      </c>
      <c r="Y70" s="10">
        <f t="shared" si="19"/>
        <v>16210.318941463311</v>
      </c>
      <c r="Z70" s="10">
        <f>X70/4*12</f>
        <v>12890.570320034847</v>
      </c>
      <c r="AA70" s="10">
        <f t="shared" ref="AA70:AA74" si="29">Y70/4*12</f>
        <v>48630.956824389934</v>
      </c>
      <c r="AB70" s="10">
        <f t="shared" ref="AB70:AB74" si="30">Z70+AA70</f>
        <v>61521.527144424777</v>
      </c>
      <c r="AC70" s="10">
        <f>X70*3/4</f>
        <v>3222.6425800087118</v>
      </c>
      <c r="AD70" s="10">
        <f t="shared" ref="AD70:AD74" si="31">Y70*3/4</f>
        <v>12157.739206097483</v>
      </c>
      <c r="AE70" s="10">
        <f t="shared" ref="AE70:AE74" si="32">AC70+AD70</f>
        <v>15380.381786106194</v>
      </c>
    </row>
    <row r="71" spans="2:31" ht="15" thickBot="1">
      <c r="B71" s="9">
        <v>50496</v>
      </c>
      <c r="C71" s="10">
        <v>57</v>
      </c>
      <c r="D71" s="10">
        <f t="shared" si="21"/>
        <v>50634.399670415514</v>
      </c>
      <c r="E71" s="10">
        <v>15</v>
      </c>
      <c r="F71" s="10">
        <f t="shared" si="17"/>
        <v>12658.599917603879</v>
      </c>
      <c r="G71" s="13">
        <v>0.67400000000000004</v>
      </c>
      <c r="H71" s="10">
        <f t="shared" si="23"/>
        <v>8531.8963444650144</v>
      </c>
      <c r="I71" s="10">
        <f t="shared" si="20"/>
        <v>12675.18017694855</v>
      </c>
      <c r="J71" s="10">
        <f>H71/4*12</f>
        <v>25595.689033395043</v>
      </c>
      <c r="K71" s="10">
        <f t="shared" si="24"/>
        <v>38025.540530845654</v>
      </c>
      <c r="L71" s="10">
        <f t="shared" si="25"/>
        <v>63621.229564240697</v>
      </c>
      <c r="M71" s="10">
        <f>H71*3/4</f>
        <v>6398.9222583487608</v>
      </c>
      <c r="N71" s="10">
        <f t="shared" si="26"/>
        <v>9506.3851327114135</v>
      </c>
      <c r="O71" s="10">
        <f t="shared" si="27"/>
        <v>15905.307391060174</v>
      </c>
      <c r="R71" s="9">
        <v>50496</v>
      </c>
      <c r="S71" s="10">
        <v>57</v>
      </c>
      <c r="T71" s="10">
        <f t="shared" si="22"/>
        <v>50634.399670415514</v>
      </c>
      <c r="U71" s="10">
        <v>8</v>
      </c>
      <c r="V71" s="10">
        <f t="shared" si="18"/>
        <v>6751.2532893887355</v>
      </c>
      <c r="W71" s="13">
        <v>0.67400000000000004</v>
      </c>
      <c r="X71" s="10">
        <f t="shared" si="28"/>
        <v>4550.3447170480076</v>
      </c>
      <c r="Y71" s="10">
        <f t="shared" si="19"/>
        <v>17234.868782227473</v>
      </c>
      <c r="Z71" s="10">
        <f>X71/4*12</f>
        <v>13651.034151144024</v>
      </c>
      <c r="AA71" s="10">
        <f t="shared" si="29"/>
        <v>51704.60634668242</v>
      </c>
      <c r="AB71" s="10">
        <f t="shared" si="30"/>
        <v>65355.640497826447</v>
      </c>
      <c r="AC71" s="10">
        <f>X71*3/4</f>
        <v>3412.7585377860059</v>
      </c>
      <c r="AD71" s="10">
        <f t="shared" si="31"/>
        <v>12926.151586670605</v>
      </c>
      <c r="AE71" s="10">
        <f t="shared" si="32"/>
        <v>16338.910124456612</v>
      </c>
    </row>
    <row r="72" spans="2:31" ht="15" thickBot="1">
      <c r="B72" s="9">
        <v>50861</v>
      </c>
      <c r="C72" s="10">
        <v>58</v>
      </c>
      <c r="D72" s="10">
        <f t="shared" si="21"/>
        <v>51393.915665471744</v>
      </c>
      <c r="E72" s="10">
        <v>15</v>
      </c>
      <c r="F72" s="10">
        <f t="shared" si="17"/>
        <v>12848.478916367936</v>
      </c>
      <c r="G72" s="13">
        <v>0.70499999999999996</v>
      </c>
      <c r="H72" s="10">
        <f t="shared" si="23"/>
        <v>9058.1776360393942</v>
      </c>
      <c r="I72" s="10">
        <f t="shared" si="20"/>
        <v>13658.423862094625</v>
      </c>
      <c r="J72" s="10">
        <f>H72/4*12</f>
        <v>27174.532908118184</v>
      </c>
      <c r="K72" s="10">
        <f t="shared" si="24"/>
        <v>40975.271586283874</v>
      </c>
      <c r="L72" s="10">
        <f t="shared" si="25"/>
        <v>68149.804494402051</v>
      </c>
      <c r="M72" s="10">
        <f>H72*3/4</f>
        <v>6793.6332270295461</v>
      </c>
      <c r="N72" s="10">
        <f t="shared" si="26"/>
        <v>10243.817896570969</v>
      </c>
      <c r="O72" s="10">
        <f t="shared" si="27"/>
        <v>17037.451123600513</v>
      </c>
      <c r="R72" s="9">
        <v>50861</v>
      </c>
      <c r="S72" s="10">
        <v>58</v>
      </c>
      <c r="T72" s="10">
        <f t="shared" si="22"/>
        <v>51393.915665471744</v>
      </c>
      <c r="U72" s="10">
        <v>8</v>
      </c>
      <c r="V72" s="10">
        <f t="shared" si="18"/>
        <v>6852.5220887295663</v>
      </c>
      <c r="W72" s="13">
        <v>0.70499999999999996</v>
      </c>
      <c r="X72" s="10">
        <f t="shared" si="28"/>
        <v>4831.0280725543444</v>
      </c>
      <c r="Y72" s="10">
        <f t="shared" si="19"/>
        <v>18286.50779645273</v>
      </c>
      <c r="Z72" s="10">
        <f>X72/4*12</f>
        <v>14493.084217663032</v>
      </c>
      <c r="AA72" s="10">
        <f t="shared" si="29"/>
        <v>54859.52338935819</v>
      </c>
      <c r="AB72" s="10">
        <f t="shared" si="30"/>
        <v>69352.607607021229</v>
      </c>
      <c r="AC72" s="10">
        <f>X72*3/4</f>
        <v>3623.271054415758</v>
      </c>
      <c r="AD72" s="10">
        <f t="shared" si="31"/>
        <v>13714.880847339547</v>
      </c>
      <c r="AE72" s="10">
        <f t="shared" si="32"/>
        <v>17338.151901755307</v>
      </c>
    </row>
    <row r="73" spans="2:31" ht="15" thickBot="1">
      <c r="B73" s="9">
        <v>51227</v>
      </c>
      <c r="C73" s="10">
        <v>59</v>
      </c>
      <c r="D73" s="10">
        <f t="shared" si="21"/>
        <v>52164.824400453814</v>
      </c>
      <c r="E73" s="10">
        <v>15</v>
      </c>
      <c r="F73" s="10">
        <f t="shared" si="17"/>
        <v>13041.206100113453</v>
      </c>
      <c r="G73" s="13">
        <v>0.73699999999999999</v>
      </c>
      <c r="H73" s="10">
        <f t="shared" si="23"/>
        <v>9611.3688957836148</v>
      </c>
      <c r="I73" s="10">
        <f t="shared" si="20"/>
        <v>14668.312942255268</v>
      </c>
      <c r="J73" s="10">
        <f>H73/4*12</f>
        <v>28834.106687350846</v>
      </c>
      <c r="K73" s="10">
        <f t="shared" si="24"/>
        <v>44004.938826765807</v>
      </c>
      <c r="L73" s="10">
        <f t="shared" si="25"/>
        <v>72839.045514116646</v>
      </c>
      <c r="M73" s="10">
        <f>H73*3/4</f>
        <v>7208.5266718377115</v>
      </c>
      <c r="N73" s="10">
        <f t="shared" si="26"/>
        <v>11001.234706691452</v>
      </c>
      <c r="O73" s="10">
        <f t="shared" si="27"/>
        <v>18209.761378529161</v>
      </c>
      <c r="R73" s="9">
        <v>51227</v>
      </c>
      <c r="S73" s="10">
        <v>59</v>
      </c>
      <c r="T73" s="10">
        <f t="shared" si="22"/>
        <v>52164.824400453814</v>
      </c>
      <c r="U73" s="10">
        <v>8</v>
      </c>
      <c r="V73" s="10">
        <f t="shared" si="18"/>
        <v>6955.3099200605084</v>
      </c>
      <c r="W73" s="13">
        <v>0.73699999999999999</v>
      </c>
      <c r="X73" s="10">
        <f t="shared" si="28"/>
        <v>5126.0634110845949</v>
      </c>
      <c r="Y73" s="10">
        <f t="shared" si="19"/>
        <v>19365.818135628742</v>
      </c>
      <c r="Z73" s="10">
        <f>X73/4*12</f>
        <v>15378.190233253785</v>
      </c>
      <c r="AA73" s="10">
        <f t="shared" si="29"/>
        <v>58097.454406886231</v>
      </c>
      <c r="AB73" s="10">
        <f t="shared" si="30"/>
        <v>73475.644640140017</v>
      </c>
      <c r="AC73" s="10">
        <f>X73*3/4</f>
        <v>3844.5475583134462</v>
      </c>
      <c r="AD73" s="10">
        <f t="shared" si="31"/>
        <v>14524.363601721558</v>
      </c>
      <c r="AE73" s="10">
        <f t="shared" si="32"/>
        <v>18368.911160035004</v>
      </c>
    </row>
    <row r="74" spans="2:31" ht="15" thickBot="1">
      <c r="B74" s="9">
        <v>51592</v>
      </c>
      <c r="C74" s="10">
        <v>60</v>
      </c>
      <c r="D74" s="10">
        <f t="shared" si="21"/>
        <v>52947.296766460619</v>
      </c>
      <c r="E74" s="10">
        <v>15</v>
      </c>
      <c r="F74" s="10">
        <f t="shared" si="17"/>
        <v>13236.824191615155</v>
      </c>
      <c r="G74" s="13">
        <v>1</v>
      </c>
      <c r="H74" s="10">
        <f t="shared" si="23"/>
        <v>13236.824191615155</v>
      </c>
      <c r="I74" s="10">
        <f t="shared" si="20"/>
        <v>15705.42554945176</v>
      </c>
      <c r="J74" s="11">
        <f>H74/4*12</f>
        <v>39710.472574845466</v>
      </c>
      <c r="K74" s="11">
        <f t="shared" si="24"/>
        <v>47116.276648355284</v>
      </c>
      <c r="L74" s="11">
        <f t="shared" si="25"/>
        <v>86826.74922320075</v>
      </c>
      <c r="M74" s="11">
        <f>H74*3/4</f>
        <v>9927.6181437113664</v>
      </c>
      <c r="N74" s="11">
        <f t="shared" si="26"/>
        <v>11779.069162088821</v>
      </c>
      <c r="O74" s="11">
        <f t="shared" si="27"/>
        <v>21706.687305800187</v>
      </c>
      <c r="R74" s="9">
        <v>51592</v>
      </c>
      <c r="S74" s="10">
        <v>60</v>
      </c>
      <c r="T74" s="10">
        <f t="shared" si="22"/>
        <v>52947.296766460619</v>
      </c>
      <c r="U74" s="10">
        <v>8</v>
      </c>
      <c r="V74" s="10">
        <f t="shared" si="18"/>
        <v>7059.6395688614157</v>
      </c>
      <c r="W74" s="13">
        <v>1</v>
      </c>
      <c r="X74" s="10">
        <f t="shared" si="28"/>
        <v>7059.6395688614157</v>
      </c>
      <c r="Y74" s="10">
        <f t="shared" si="19"/>
        <v>20473.393320725834</v>
      </c>
      <c r="Z74" s="11">
        <f>X74/4*12</f>
        <v>21178.918706584249</v>
      </c>
      <c r="AA74" s="11">
        <f t="shared" si="29"/>
        <v>61420.179962177499</v>
      </c>
      <c r="AB74" s="11">
        <f t="shared" si="30"/>
        <v>82599.098668761755</v>
      </c>
      <c r="AC74" s="11">
        <f>X74*3/4</f>
        <v>5294.7296766460622</v>
      </c>
      <c r="AD74" s="11">
        <f t="shared" si="31"/>
        <v>15355.044990544375</v>
      </c>
      <c r="AE74" s="11">
        <f t="shared" si="32"/>
        <v>20649.774667190439</v>
      </c>
    </row>
    <row r="76" spans="2:31">
      <c r="C76" s="68" t="s">
        <v>68</v>
      </c>
      <c r="P76" s="68"/>
    </row>
    <row r="77" spans="2:31">
      <c r="B77" s="45" t="s">
        <v>5</v>
      </c>
      <c r="C77" t="s">
        <v>39</v>
      </c>
      <c r="P77" s="43"/>
    </row>
    <row r="78" spans="2:31">
      <c r="B78" s="45" t="s">
        <v>6</v>
      </c>
      <c r="C78" s="46" t="s">
        <v>100</v>
      </c>
      <c r="P78" s="44"/>
    </row>
    <row r="79" spans="2:31">
      <c r="B79" s="45" t="s">
        <v>7</v>
      </c>
      <c r="C79" t="s">
        <v>93</v>
      </c>
      <c r="P79" s="43"/>
    </row>
    <row r="80" spans="2:31">
      <c r="B80" s="45" t="s">
        <v>8</v>
      </c>
      <c r="C80" s="46" t="s">
        <v>49</v>
      </c>
      <c r="P80" s="43"/>
    </row>
    <row r="81" spans="2:18">
      <c r="B81" s="72" t="s">
        <v>9</v>
      </c>
      <c r="C81" s="69" t="s">
        <v>71</v>
      </c>
      <c r="P81" s="43"/>
      <c r="R81" s="43"/>
    </row>
    <row r="82" spans="2:18">
      <c r="B82" s="72" t="s">
        <v>10</v>
      </c>
      <c r="C82" s="73" t="s">
        <v>50</v>
      </c>
      <c r="P82" s="43"/>
    </row>
    <row r="83" spans="2:18">
      <c r="B83" s="72" t="s">
        <v>11</v>
      </c>
      <c r="C83" s="73" t="s">
        <v>40</v>
      </c>
    </row>
    <row r="84" spans="2:18">
      <c r="B84" s="72" t="s">
        <v>12</v>
      </c>
      <c r="C84" s="73" t="s">
        <v>102</v>
      </c>
    </row>
    <row r="85" spans="2:18">
      <c r="B85" s="72" t="s">
        <v>13</v>
      </c>
      <c r="C85" s="75" t="s">
        <v>52</v>
      </c>
    </row>
    <row r="86" spans="2:18">
      <c r="B86" s="72" t="s">
        <v>14</v>
      </c>
      <c r="C86" s="75" t="s">
        <v>47</v>
      </c>
    </row>
    <row r="87" spans="2:18">
      <c r="B87" s="72" t="s">
        <v>15</v>
      </c>
      <c r="C87" s="73" t="s">
        <v>101</v>
      </c>
    </row>
    <row r="88" spans="2:18">
      <c r="B88" s="45"/>
    </row>
    <row r="89" spans="2:18">
      <c r="B89" s="45"/>
    </row>
  </sheetData>
  <sheetProtection algorithmName="SHA-512" hashValue="ORY8QFb5UTOmLIm7H6P4jBxu2UUtmG1iWvcUXxadHRHCmANUX9fRg6ARL9I6CYHGHbDLFicBV5trsipkY0r/sg==" saltValue="BX2tfSgfexnCGM8wLCcgaA==" spinCount="100000"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8F41C-51CB-4A59-B70A-23C86CB3A434}">
  <sheetPr codeName="Sheet5"/>
  <dimension ref="A1:AE89"/>
  <sheetViews>
    <sheetView showGridLines="0" zoomScale="80" zoomScaleNormal="80" workbookViewId="0"/>
  </sheetViews>
  <sheetFormatPr defaultRowHeight="14.5"/>
  <cols>
    <col min="2" max="4" width="11.81640625" customWidth="1"/>
    <col min="5" max="9" width="11.26953125" customWidth="1"/>
    <col min="10" max="12" width="11.1796875" customWidth="1"/>
    <col min="13" max="15" width="13.1796875" customWidth="1"/>
    <col min="16" max="16" width="18" customWidth="1"/>
    <col min="17" max="17" width="7.1796875" customWidth="1"/>
    <col min="18" max="18" width="11.54296875" customWidth="1"/>
    <col min="20" max="28" width="11.1796875" customWidth="1"/>
    <col min="29" max="31" width="12.1796875" customWidth="1"/>
  </cols>
  <sheetData>
    <row r="1" spans="1:31" ht="26">
      <c r="A1" s="49" t="s">
        <v>104</v>
      </c>
    </row>
    <row r="2" spans="1:31" ht="21.75" customHeight="1">
      <c r="A2" s="50" t="s">
        <v>57</v>
      </c>
      <c r="D2" s="3"/>
      <c r="E2" s="2"/>
    </row>
    <row r="3" spans="1:31" ht="21.75" customHeight="1">
      <c r="A3" s="18"/>
      <c r="Q3" s="18"/>
    </row>
    <row r="4" spans="1:31" ht="15" thickBot="1">
      <c r="A4" s="18" t="s">
        <v>16</v>
      </c>
      <c r="I4" s="69"/>
      <c r="Q4" s="18" t="s">
        <v>17</v>
      </c>
      <c r="R4" s="14"/>
      <c r="T4" s="15"/>
      <c r="V4" s="15"/>
      <c r="W4" s="15"/>
      <c r="X4" s="15"/>
      <c r="Y4" s="78"/>
      <c r="Z4" s="15"/>
      <c r="AA4" s="15"/>
    </row>
    <row r="5" spans="1:31" ht="34.5">
      <c r="B5" s="4" t="s">
        <v>2</v>
      </c>
      <c r="C5" s="5" t="s">
        <v>66</v>
      </c>
      <c r="D5" s="5" t="s">
        <v>67</v>
      </c>
      <c r="E5" s="5" t="s">
        <v>94</v>
      </c>
      <c r="F5" s="5" t="s">
        <v>95</v>
      </c>
      <c r="G5" s="5" t="s">
        <v>96</v>
      </c>
      <c r="H5" s="5" t="s">
        <v>91</v>
      </c>
      <c r="I5" s="5" t="s">
        <v>70</v>
      </c>
      <c r="J5" s="5" t="s">
        <v>99</v>
      </c>
      <c r="K5" s="5" t="s">
        <v>64</v>
      </c>
      <c r="L5" s="5" t="s">
        <v>3</v>
      </c>
      <c r="M5" s="5" t="s">
        <v>98</v>
      </c>
      <c r="N5" s="5" t="s">
        <v>65</v>
      </c>
      <c r="O5" s="5" t="s">
        <v>4</v>
      </c>
      <c r="R5" s="4" t="s">
        <v>2</v>
      </c>
      <c r="S5" s="5" t="s">
        <v>66</v>
      </c>
      <c r="T5" s="5" t="s">
        <v>67</v>
      </c>
      <c r="U5" s="5" t="s">
        <v>94</v>
      </c>
      <c r="V5" s="5" t="s">
        <v>95</v>
      </c>
      <c r="W5" s="5" t="s">
        <v>96</v>
      </c>
      <c r="X5" s="5" t="s">
        <v>91</v>
      </c>
      <c r="Y5" s="5" t="s">
        <v>70</v>
      </c>
      <c r="Z5" s="5" t="s">
        <v>99</v>
      </c>
      <c r="AA5" s="5" t="s">
        <v>64</v>
      </c>
      <c r="AB5" s="5" t="s">
        <v>3</v>
      </c>
      <c r="AC5" s="5" t="s">
        <v>98</v>
      </c>
      <c r="AD5" s="5" t="s">
        <v>65</v>
      </c>
      <c r="AE5" s="5" t="s">
        <v>4</v>
      </c>
    </row>
    <row r="6" spans="1:31" ht="15" thickBot="1">
      <c r="B6" s="6"/>
      <c r="C6" s="7"/>
      <c r="D6" s="8" t="s">
        <v>5</v>
      </c>
      <c r="E6" s="7"/>
      <c r="F6" s="8" t="s">
        <v>6</v>
      </c>
      <c r="G6" s="8" t="s">
        <v>7</v>
      </c>
      <c r="H6" s="8" t="s">
        <v>8</v>
      </c>
      <c r="I6" s="8" t="s">
        <v>9</v>
      </c>
      <c r="J6" s="8" t="s">
        <v>10</v>
      </c>
      <c r="K6" s="8" t="s">
        <v>11</v>
      </c>
      <c r="L6" s="8" t="s">
        <v>12</v>
      </c>
      <c r="M6" s="8" t="s">
        <v>13</v>
      </c>
      <c r="N6" s="8" t="s">
        <v>14</v>
      </c>
      <c r="O6" s="8" t="s">
        <v>15</v>
      </c>
      <c r="R6" s="6"/>
      <c r="S6" s="7"/>
      <c r="T6" s="8" t="s">
        <v>5</v>
      </c>
      <c r="U6" s="7"/>
      <c r="V6" s="8" t="s">
        <v>6</v>
      </c>
      <c r="W6" s="8" t="s">
        <v>7</v>
      </c>
      <c r="X6" s="8" t="s">
        <v>8</v>
      </c>
      <c r="Y6" s="8" t="s">
        <v>9</v>
      </c>
      <c r="Z6" s="8" t="s">
        <v>10</v>
      </c>
      <c r="AA6" s="8" t="s">
        <v>11</v>
      </c>
      <c r="AB6" s="8" t="s">
        <v>12</v>
      </c>
      <c r="AC6" s="8" t="s">
        <v>13</v>
      </c>
      <c r="AD6" s="8" t="s">
        <v>14</v>
      </c>
      <c r="AE6" s="8" t="s">
        <v>15</v>
      </c>
    </row>
    <row r="7" spans="1:31" ht="15" thickBot="1">
      <c r="B7" s="9">
        <v>42095</v>
      </c>
      <c r="C7" s="10">
        <v>34</v>
      </c>
      <c r="D7" s="10">
        <v>29000</v>
      </c>
      <c r="E7" s="12">
        <v>2.6999999999999997</v>
      </c>
      <c r="F7" s="10">
        <f>D7*E7/60</f>
        <v>1304.9999999999998</v>
      </c>
      <c r="G7" s="10"/>
      <c r="H7" s="10"/>
      <c r="I7" s="10"/>
      <c r="J7" s="10"/>
      <c r="K7" s="10"/>
      <c r="L7" s="10"/>
      <c r="M7" s="10"/>
      <c r="N7" s="10"/>
      <c r="O7" s="10"/>
      <c r="R7" s="9">
        <v>42095</v>
      </c>
      <c r="S7" s="10">
        <v>34</v>
      </c>
      <c r="T7" s="10">
        <v>29000</v>
      </c>
      <c r="U7" s="12">
        <v>2.4</v>
      </c>
      <c r="V7" s="10">
        <f>T7*U7/60</f>
        <v>1160</v>
      </c>
      <c r="W7" s="1"/>
      <c r="X7" s="1"/>
      <c r="Y7" s="1">
        <f>T7*0.3/64.8</f>
        <v>134.25925925925927</v>
      </c>
      <c r="Z7" s="1"/>
      <c r="AA7" s="1"/>
      <c r="AB7" s="1"/>
      <c r="AC7" s="1"/>
      <c r="AD7" s="1"/>
      <c r="AE7" s="1"/>
    </row>
    <row r="8" spans="1:31" ht="15" thickBot="1">
      <c r="B8" s="9">
        <v>42461</v>
      </c>
      <c r="C8" s="10">
        <v>35</v>
      </c>
      <c r="D8" s="10">
        <f t="shared" ref="D8:D33" si="0">D7*(1+Salary_increase)</f>
        <v>29434.999999999996</v>
      </c>
      <c r="E8" s="12">
        <v>2.9999999999999996</v>
      </c>
      <c r="F8" s="10">
        <f t="shared" ref="F8:F33" si="1">D8*E8/60</f>
        <v>1471.7499999999995</v>
      </c>
      <c r="G8" s="10"/>
      <c r="H8" s="10"/>
      <c r="I8" s="10"/>
      <c r="J8" s="10"/>
      <c r="K8" s="10"/>
      <c r="L8" s="10"/>
      <c r="M8" s="10"/>
      <c r="N8" s="10"/>
      <c r="O8" s="10"/>
      <c r="R8" s="9">
        <v>42461</v>
      </c>
      <c r="S8" s="10">
        <v>35</v>
      </c>
      <c r="T8" s="10">
        <f t="shared" ref="T8:T33" si="2">T7*(1+Salary_increase)</f>
        <v>29434.999999999996</v>
      </c>
      <c r="U8" s="12">
        <v>2.4</v>
      </c>
      <c r="V8" s="10">
        <f t="shared" ref="V8:V33" si="3">T8*U8/60</f>
        <v>1177.3999999999999</v>
      </c>
      <c r="W8" s="1"/>
      <c r="X8" s="1"/>
      <c r="Y8" s="1">
        <f t="shared" ref="Y8:Y33" si="4">Y7*(1+FPS2015_indexation)+T8*0.3/64.8</f>
        <v>272.5462962962963</v>
      </c>
      <c r="Z8" s="1"/>
      <c r="AA8" s="1"/>
      <c r="AB8" s="1"/>
      <c r="AC8" s="1"/>
      <c r="AD8" s="1"/>
      <c r="AE8" s="1"/>
    </row>
    <row r="9" spans="1:31" ht="15" thickBot="1">
      <c r="B9" s="9">
        <v>42826</v>
      </c>
      <c r="C9" s="10">
        <v>36</v>
      </c>
      <c r="D9" s="10">
        <f t="shared" si="0"/>
        <v>29876.524999999994</v>
      </c>
      <c r="E9" s="12">
        <v>3.2999999999999994</v>
      </c>
      <c r="F9" s="10">
        <f t="shared" si="1"/>
        <v>1643.2088749999994</v>
      </c>
      <c r="G9" s="10"/>
      <c r="H9" s="10"/>
      <c r="I9" s="10"/>
      <c r="J9" s="10"/>
      <c r="K9" s="10"/>
      <c r="L9" s="10"/>
      <c r="M9" s="10"/>
      <c r="N9" s="10"/>
      <c r="O9" s="10"/>
      <c r="R9" s="9">
        <v>42826</v>
      </c>
      <c r="S9" s="10">
        <v>36</v>
      </c>
      <c r="T9" s="10">
        <f t="shared" si="2"/>
        <v>29876.524999999994</v>
      </c>
      <c r="U9" s="12">
        <v>2.4</v>
      </c>
      <c r="V9" s="10">
        <f t="shared" si="3"/>
        <v>1195.0609999999999</v>
      </c>
      <c r="W9" s="1"/>
      <c r="X9" s="1"/>
      <c r="Y9" s="1">
        <f t="shared" si="4"/>
        <v>414.95173611111107</v>
      </c>
      <c r="Z9" s="1"/>
      <c r="AA9" s="1"/>
      <c r="AB9" s="1"/>
      <c r="AC9" s="1"/>
      <c r="AD9" s="1"/>
      <c r="AE9" s="1"/>
    </row>
    <row r="10" spans="1:31" ht="15" thickBot="1">
      <c r="B10" s="9">
        <v>43191</v>
      </c>
      <c r="C10" s="10">
        <v>37</v>
      </c>
      <c r="D10" s="10">
        <f t="shared" si="0"/>
        <v>30324.672874999993</v>
      </c>
      <c r="E10" s="12">
        <v>3.5999999999999992</v>
      </c>
      <c r="F10" s="10">
        <f t="shared" si="1"/>
        <v>1819.480372499999</v>
      </c>
      <c r="G10" s="10"/>
      <c r="H10" s="10"/>
      <c r="I10" s="10"/>
      <c r="J10" s="10"/>
      <c r="K10" s="10"/>
      <c r="L10" s="10"/>
      <c r="M10" s="10"/>
      <c r="N10" s="10"/>
      <c r="O10" s="10"/>
      <c r="R10" s="9">
        <v>43191</v>
      </c>
      <c r="S10" s="10">
        <v>37</v>
      </c>
      <c r="T10" s="10">
        <f t="shared" si="2"/>
        <v>30324.672874999993</v>
      </c>
      <c r="U10" s="12">
        <v>2.4</v>
      </c>
      <c r="V10" s="10">
        <f t="shared" si="3"/>
        <v>1212.9869149999997</v>
      </c>
      <c r="W10" s="1"/>
      <c r="X10" s="1"/>
      <c r="Y10" s="1">
        <f t="shared" si="4"/>
        <v>561.56801620370356</v>
      </c>
      <c r="Z10" s="1"/>
      <c r="AA10" s="1"/>
      <c r="AB10" s="1"/>
      <c r="AC10" s="1"/>
      <c r="AD10" s="1"/>
      <c r="AE10" s="1"/>
    </row>
    <row r="11" spans="1:31" ht="15" thickBot="1">
      <c r="B11" s="9">
        <v>43556</v>
      </c>
      <c r="C11" s="10">
        <v>38</v>
      </c>
      <c r="D11" s="10">
        <f t="shared" si="0"/>
        <v>30779.542968124992</v>
      </c>
      <c r="E11" s="12">
        <v>3.899999999999999</v>
      </c>
      <c r="F11" s="10">
        <f t="shared" si="1"/>
        <v>2000.6702929281239</v>
      </c>
      <c r="G11" s="10"/>
      <c r="H11" s="10"/>
      <c r="I11" s="10"/>
      <c r="J11" s="10"/>
      <c r="K11" s="10"/>
      <c r="L11" s="10"/>
      <c r="M11" s="10"/>
      <c r="N11" s="10"/>
      <c r="O11" s="10"/>
      <c r="R11" s="9">
        <v>43556</v>
      </c>
      <c r="S11" s="10">
        <v>38</v>
      </c>
      <c r="T11" s="10">
        <f t="shared" si="2"/>
        <v>30779.542968124992</v>
      </c>
      <c r="U11" s="12">
        <v>2.4</v>
      </c>
      <c r="V11" s="10">
        <f t="shared" si="3"/>
        <v>1231.1817187249994</v>
      </c>
      <c r="W11" s="1"/>
      <c r="X11" s="1"/>
      <c r="Y11" s="1">
        <f t="shared" si="4"/>
        <v>712.48942055844873</v>
      </c>
      <c r="Z11" s="1"/>
      <c r="AA11" s="1"/>
      <c r="AB11" s="1"/>
      <c r="AC11" s="1"/>
      <c r="AD11" s="1"/>
      <c r="AE11" s="1"/>
    </row>
    <row r="12" spans="1:31" ht="15" thickBot="1">
      <c r="B12" s="9">
        <v>43922</v>
      </c>
      <c r="C12" s="10">
        <v>39</v>
      </c>
      <c r="D12" s="10">
        <f t="shared" si="0"/>
        <v>31241.236112646864</v>
      </c>
      <c r="E12" s="12">
        <v>4.1999999999999993</v>
      </c>
      <c r="F12" s="10">
        <f t="shared" si="1"/>
        <v>2186.8865278852804</v>
      </c>
      <c r="G12" s="10"/>
      <c r="H12" s="10"/>
      <c r="I12" s="10"/>
      <c r="J12" s="10"/>
      <c r="K12" s="10"/>
      <c r="L12" s="10"/>
      <c r="M12" s="10"/>
      <c r="N12" s="10"/>
      <c r="O12" s="10"/>
      <c r="R12" s="9">
        <v>43922</v>
      </c>
      <c r="S12" s="10">
        <v>39</v>
      </c>
      <c r="T12" s="10">
        <f t="shared" si="2"/>
        <v>31241.236112646864</v>
      </c>
      <c r="U12" s="12">
        <v>2.4</v>
      </c>
      <c r="V12" s="10">
        <f t="shared" si="3"/>
        <v>1249.6494445058745</v>
      </c>
      <c r="W12" s="1"/>
      <c r="X12" s="1"/>
      <c r="Y12" s="1">
        <f t="shared" si="4"/>
        <v>867.81211424019045</v>
      </c>
      <c r="Z12" s="1"/>
      <c r="AA12" s="1"/>
      <c r="AB12" s="1"/>
      <c r="AC12" s="1"/>
      <c r="AD12" s="1"/>
      <c r="AE12" s="1"/>
    </row>
    <row r="13" spans="1:31" ht="15" thickBot="1">
      <c r="B13" s="9">
        <v>44287</v>
      </c>
      <c r="C13" s="10">
        <v>40</v>
      </c>
      <c r="D13" s="10">
        <f t="shared" si="0"/>
        <v>31709.854654336563</v>
      </c>
      <c r="E13" s="12">
        <v>4.4999999999999991</v>
      </c>
      <c r="F13" s="10">
        <f t="shared" si="1"/>
        <v>2378.2390990752415</v>
      </c>
      <c r="G13" s="10"/>
      <c r="H13" s="10"/>
      <c r="I13" s="10">
        <v>0</v>
      </c>
      <c r="J13" s="11"/>
      <c r="K13" s="11"/>
      <c r="L13" s="11"/>
      <c r="M13" s="11"/>
      <c r="N13" s="11"/>
      <c r="O13" s="11"/>
      <c r="R13" s="9">
        <v>44287</v>
      </c>
      <c r="S13" s="10">
        <v>40</v>
      </c>
      <c r="T13" s="10">
        <f t="shared" si="2"/>
        <v>31709.854654336563</v>
      </c>
      <c r="U13" s="12">
        <v>2.4</v>
      </c>
      <c r="V13" s="10">
        <f t="shared" si="3"/>
        <v>1268.3941861734625</v>
      </c>
      <c r="W13" s="1"/>
      <c r="X13" s="1"/>
      <c r="Y13" s="1">
        <f t="shared" si="4"/>
        <v>1027.6341786127589</v>
      </c>
      <c r="Z13" s="33"/>
      <c r="AA13" s="33"/>
      <c r="AB13" s="33"/>
      <c r="AC13" s="33"/>
      <c r="AD13" s="33"/>
      <c r="AE13" s="33"/>
    </row>
    <row r="14" spans="1:31" ht="15" thickBot="1">
      <c r="B14" s="9">
        <v>44652</v>
      </c>
      <c r="C14" s="10">
        <v>41</v>
      </c>
      <c r="D14" s="10">
        <f t="shared" si="0"/>
        <v>32185.50247415161</v>
      </c>
      <c r="E14" s="12">
        <v>4.4999999999999991</v>
      </c>
      <c r="F14" s="10">
        <f t="shared" si="1"/>
        <v>2413.9126855613704</v>
      </c>
      <c r="G14" s="10"/>
      <c r="H14" s="10"/>
      <c r="I14" s="10">
        <f t="shared" ref="I14:I33" si="5">I13*(1+FPS2015_indexation)+D14*0.3/64.8</f>
        <v>149.00695589885007</v>
      </c>
      <c r="J14" s="10"/>
      <c r="K14" s="10"/>
      <c r="L14" s="10"/>
      <c r="M14" s="10"/>
      <c r="N14" s="10"/>
      <c r="O14" s="10"/>
      <c r="R14" s="9">
        <v>44652</v>
      </c>
      <c r="S14" s="10">
        <v>41</v>
      </c>
      <c r="T14" s="10">
        <f t="shared" si="2"/>
        <v>32185.50247415161</v>
      </c>
      <c r="U14" s="12">
        <v>2.4</v>
      </c>
      <c r="V14" s="10">
        <f t="shared" si="3"/>
        <v>1287.4200989660644</v>
      </c>
      <c r="W14" s="1"/>
      <c r="X14" s="1"/>
      <c r="Y14" s="1">
        <f t="shared" si="4"/>
        <v>1192.0556471908003</v>
      </c>
      <c r="Z14" s="1"/>
      <c r="AA14" s="1"/>
      <c r="AB14" s="1"/>
      <c r="AC14" s="1"/>
      <c r="AD14" s="1"/>
      <c r="AE14" s="1"/>
    </row>
    <row r="15" spans="1:31" ht="15" thickBot="1">
      <c r="B15" s="9">
        <v>45017</v>
      </c>
      <c r="C15" s="10">
        <v>42</v>
      </c>
      <c r="D15" s="10">
        <f t="shared" si="0"/>
        <v>32668.285011263881</v>
      </c>
      <c r="E15" s="12">
        <v>4.4999999999999991</v>
      </c>
      <c r="F15" s="10">
        <f t="shared" si="1"/>
        <v>2450.1213758447907</v>
      </c>
      <c r="G15" s="10"/>
      <c r="H15" s="10"/>
      <c r="I15" s="10">
        <f t="shared" si="5"/>
        <v>302.48412047466559</v>
      </c>
      <c r="J15" s="10"/>
      <c r="K15" s="10"/>
      <c r="L15" s="10"/>
      <c r="M15" s="10"/>
      <c r="N15" s="10"/>
      <c r="O15" s="10"/>
      <c r="R15" s="9">
        <v>45017</v>
      </c>
      <c r="S15" s="10">
        <v>42</v>
      </c>
      <c r="T15" s="10">
        <f t="shared" si="2"/>
        <v>32668.285011263881</v>
      </c>
      <c r="U15" s="12">
        <v>2.4</v>
      </c>
      <c r="V15" s="10">
        <f t="shared" si="3"/>
        <v>1306.7314004505554</v>
      </c>
      <c r="W15" s="1"/>
      <c r="X15" s="1"/>
      <c r="Y15" s="1">
        <f t="shared" si="4"/>
        <v>1361.178542135995</v>
      </c>
      <c r="Z15" s="1"/>
      <c r="AA15" s="1"/>
      <c r="AB15" s="1"/>
      <c r="AC15" s="1"/>
      <c r="AD15" s="1"/>
      <c r="AE15" s="1"/>
    </row>
    <row r="16" spans="1:31" ht="15" thickBot="1">
      <c r="B16" s="9">
        <v>45383</v>
      </c>
      <c r="C16" s="10">
        <v>43</v>
      </c>
      <c r="D16" s="10">
        <f t="shared" si="0"/>
        <v>33158.309286432836</v>
      </c>
      <c r="E16" s="12">
        <v>4.4999999999999991</v>
      </c>
      <c r="F16" s="10">
        <f t="shared" si="1"/>
        <v>2486.8731964824619</v>
      </c>
      <c r="G16" s="10"/>
      <c r="H16" s="10"/>
      <c r="I16" s="10">
        <f t="shared" si="5"/>
        <v>460.53207342267831</v>
      </c>
      <c r="J16" s="10"/>
      <c r="K16" s="10"/>
      <c r="L16" s="10"/>
      <c r="M16" s="10"/>
      <c r="N16" s="10"/>
      <c r="O16" s="10"/>
      <c r="R16" s="9">
        <v>45383</v>
      </c>
      <c r="S16" s="10">
        <v>43</v>
      </c>
      <c r="T16" s="10">
        <f t="shared" si="2"/>
        <v>33158.309286432836</v>
      </c>
      <c r="U16" s="12">
        <v>2.4</v>
      </c>
      <c r="V16" s="10">
        <f t="shared" si="3"/>
        <v>1326.3323714573132</v>
      </c>
      <c r="W16" s="1"/>
      <c r="X16" s="1"/>
      <c r="Y16" s="1">
        <f t="shared" si="4"/>
        <v>1535.1069114089275</v>
      </c>
      <c r="Z16" s="1"/>
      <c r="AA16" s="1"/>
      <c r="AB16" s="1"/>
      <c r="AC16" s="1"/>
      <c r="AD16" s="1"/>
      <c r="AE16" s="1"/>
    </row>
    <row r="17" spans="2:31" ht="15" thickBot="1">
      <c r="B17" s="9">
        <v>45748</v>
      </c>
      <c r="C17" s="10">
        <v>44</v>
      </c>
      <c r="D17" s="10">
        <f t="shared" si="0"/>
        <v>33655.683925729325</v>
      </c>
      <c r="E17" s="12">
        <v>4.4999999999999991</v>
      </c>
      <c r="F17" s="10">
        <f t="shared" si="1"/>
        <v>2524.1762944296988</v>
      </c>
      <c r="G17" s="10"/>
      <c r="H17" s="10"/>
      <c r="I17" s="10">
        <f t="shared" si="5"/>
        <v>623.25340603202449</v>
      </c>
      <c r="J17" s="10"/>
      <c r="K17" s="10"/>
      <c r="L17" s="10"/>
      <c r="M17" s="10"/>
      <c r="N17" s="10"/>
      <c r="O17" s="10"/>
      <c r="R17" s="9">
        <v>45748</v>
      </c>
      <c r="S17" s="10">
        <v>44</v>
      </c>
      <c r="T17" s="10">
        <f t="shared" si="2"/>
        <v>33655.683925729325</v>
      </c>
      <c r="U17" s="12">
        <v>2.4</v>
      </c>
      <c r="V17" s="10">
        <f t="shared" si="3"/>
        <v>1346.2273570291729</v>
      </c>
      <c r="W17" s="1"/>
      <c r="X17" s="1"/>
      <c r="Y17" s="1">
        <f t="shared" si="4"/>
        <v>1713.9468665880672</v>
      </c>
      <c r="Z17" s="1"/>
      <c r="AA17" s="1"/>
      <c r="AB17" s="1"/>
      <c r="AC17" s="1"/>
      <c r="AD17" s="1"/>
      <c r="AE17" s="1"/>
    </row>
    <row r="18" spans="2:31" ht="15" thickBot="1">
      <c r="B18" s="9">
        <v>46113</v>
      </c>
      <c r="C18" s="10">
        <v>45</v>
      </c>
      <c r="D18" s="10">
        <f t="shared" si="0"/>
        <v>34160.519184615259</v>
      </c>
      <c r="E18" s="12">
        <v>4.4999999999999991</v>
      </c>
      <c r="F18" s="10">
        <f t="shared" si="1"/>
        <v>2562.0389388461435</v>
      </c>
      <c r="G18" s="10"/>
      <c r="H18" s="10"/>
      <c r="I18" s="10">
        <f t="shared" si="5"/>
        <v>790.75275890313094</v>
      </c>
      <c r="J18" s="11"/>
      <c r="K18" s="11"/>
      <c r="L18" s="11"/>
      <c r="M18" s="11"/>
      <c r="N18" s="11"/>
      <c r="O18" s="11"/>
      <c r="R18" s="9">
        <v>46113</v>
      </c>
      <c r="S18" s="10">
        <v>45</v>
      </c>
      <c r="T18" s="10">
        <f t="shared" si="2"/>
        <v>34160.519184615259</v>
      </c>
      <c r="U18" s="12">
        <v>2.4</v>
      </c>
      <c r="V18" s="10">
        <f t="shared" si="3"/>
        <v>1366.4207673846104</v>
      </c>
      <c r="W18" s="1"/>
      <c r="X18" s="1"/>
      <c r="Y18" s="1">
        <f t="shared" si="4"/>
        <v>1897.8066213675143</v>
      </c>
      <c r="Z18" s="11"/>
      <c r="AA18" s="11"/>
      <c r="AB18" s="11"/>
      <c r="AC18" s="11"/>
      <c r="AD18" s="11"/>
      <c r="AE18" s="11"/>
    </row>
    <row r="19" spans="2:31" ht="15" thickBot="1">
      <c r="B19" s="9">
        <v>46478</v>
      </c>
      <c r="C19" s="10">
        <v>46</v>
      </c>
      <c r="D19" s="10">
        <f t="shared" si="0"/>
        <v>34672.926972384485</v>
      </c>
      <c r="E19" s="12">
        <v>4.4999999999999991</v>
      </c>
      <c r="F19" s="10">
        <f t="shared" si="1"/>
        <v>2600.4695229288359</v>
      </c>
      <c r="G19" s="10"/>
      <c r="H19" s="10"/>
      <c r="I19" s="10">
        <f t="shared" si="5"/>
        <v>963.13686034401348</v>
      </c>
      <c r="J19" s="10"/>
      <c r="K19" s="10"/>
      <c r="L19" s="10"/>
      <c r="M19" s="10"/>
      <c r="N19" s="10"/>
      <c r="O19" s="10"/>
      <c r="R19" s="9">
        <v>46478</v>
      </c>
      <c r="S19" s="10">
        <v>46</v>
      </c>
      <c r="T19" s="10">
        <f t="shared" si="2"/>
        <v>34672.926972384485</v>
      </c>
      <c r="U19" s="12">
        <v>2.4</v>
      </c>
      <c r="V19" s="10">
        <f t="shared" si="3"/>
        <v>1386.9170788953793</v>
      </c>
      <c r="W19" s="1"/>
      <c r="X19" s="1"/>
      <c r="Y19" s="1">
        <f t="shared" si="4"/>
        <v>2086.7965307453624</v>
      </c>
      <c r="Z19" s="10"/>
      <c r="AA19" s="10"/>
      <c r="AB19" s="10"/>
      <c r="AC19" s="10"/>
      <c r="AD19" s="10"/>
      <c r="AE19" s="10"/>
    </row>
    <row r="20" spans="2:31" ht="15" thickBot="1">
      <c r="B20" s="9">
        <v>46844</v>
      </c>
      <c r="C20" s="10">
        <v>47</v>
      </c>
      <c r="D20" s="10">
        <f t="shared" si="0"/>
        <v>35193.020876970251</v>
      </c>
      <c r="E20" s="12">
        <v>4.4999999999999991</v>
      </c>
      <c r="F20" s="10">
        <f t="shared" si="1"/>
        <v>2639.4765657727685</v>
      </c>
      <c r="G20" s="10"/>
      <c r="H20" s="10"/>
      <c r="I20" s="10">
        <f t="shared" si="5"/>
        <v>1140.5145654573694</v>
      </c>
      <c r="J20" s="10"/>
      <c r="K20" s="10"/>
      <c r="L20" s="10"/>
      <c r="M20" s="10"/>
      <c r="N20" s="10"/>
      <c r="O20" s="10"/>
      <c r="R20" s="9">
        <v>46844</v>
      </c>
      <c r="S20" s="10">
        <v>47</v>
      </c>
      <c r="T20" s="10">
        <f t="shared" si="2"/>
        <v>35193.020876970251</v>
      </c>
      <c r="U20" s="12">
        <v>2.4</v>
      </c>
      <c r="V20" s="10">
        <f t="shared" si="3"/>
        <v>1407.7208350788101</v>
      </c>
      <c r="W20" s="1"/>
      <c r="X20" s="1"/>
      <c r="Y20" s="1">
        <f t="shared" si="4"/>
        <v>2281.0291309147383</v>
      </c>
      <c r="Z20" s="10"/>
      <c r="AA20" s="10"/>
      <c r="AB20" s="10"/>
      <c r="AC20" s="10"/>
      <c r="AD20" s="10"/>
      <c r="AE20" s="10"/>
    </row>
    <row r="21" spans="2:31" ht="15" thickBot="1">
      <c r="B21" s="9">
        <v>47209</v>
      </c>
      <c r="C21" s="10">
        <v>48</v>
      </c>
      <c r="D21" s="10">
        <f t="shared" si="0"/>
        <v>35720.916190124801</v>
      </c>
      <c r="E21" s="12">
        <v>4.4999999999999991</v>
      </c>
      <c r="F21" s="10">
        <f t="shared" si="1"/>
        <v>2679.0687142593597</v>
      </c>
      <c r="G21" s="10"/>
      <c r="H21" s="10"/>
      <c r="I21" s="10">
        <f t="shared" si="5"/>
        <v>1322.9968959305484</v>
      </c>
      <c r="J21" s="10"/>
      <c r="K21" s="10"/>
      <c r="L21" s="10"/>
      <c r="M21" s="10"/>
      <c r="N21" s="10"/>
      <c r="O21" s="10"/>
      <c r="R21" s="9">
        <v>47209</v>
      </c>
      <c r="S21" s="10">
        <v>48</v>
      </c>
      <c r="T21" s="10">
        <f t="shared" si="2"/>
        <v>35720.916190124801</v>
      </c>
      <c r="U21" s="12">
        <v>2.4</v>
      </c>
      <c r="V21" s="10">
        <f t="shared" si="3"/>
        <v>1428.8366476049921</v>
      </c>
      <c r="W21" s="1"/>
      <c r="X21" s="1"/>
      <c r="Y21" s="1">
        <f t="shared" si="4"/>
        <v>2480.6191798697778</v>
      </c>
      <c r="Z21" s="10"/>
      <c r="AA21" s="10"/>
      <c r="AB21" s="10"/>
      <c r="AC21" s="10"/>
      <c r="AD21" s="10"/>
      <c r="AE21" s="10"/>
    </row>
    <row r="22" spans="2:31" ht="15" thickBot="1">
      <c r="B22" s="9">
        <v>47574</v>
      </c>
      <c r="C22" s="10">
        <v>49</v>
      </c>
      <c r="D22" s="10">
        <f t="shared" si="0"/>
        <v>36256.729932976668</v>
      </c>
      <c r="E22" s="12">
        <v>4.4999999999999991</v>
      </c>
      <c r="F22" s="10">
        <f t="shared" si="1"/>
        <v>2719.2547449732497</v>
      </c>
      <c r="G22" s="10"/>
      <c r="H22" s="10"/>
      <c r="I22" s="10">
        <f t="shared" si="5"/>
        <v>1510.6970805406947</v>
      </c>
      <c r="J22" s="10"/>
      <c r="K22" s="10"/>
      <c r="L22" s="10"/>
      <c r="M22" s="10"/>
      <c r="N22" s="10"/>
      <c r="O22" s="10"/>
      <c r="R22" s="9">
        <v>47574</v>
      </c>
      <c r="S22" s="10">
        <v>49</v>
      </c>
      <c r="T22" s="10">
        <f t="shared" si="2"/>
        <v>36256.729932976668</v>
      </c>
      <c r="U22" s="12">
        <v>2.4</v>
      </c>
      <c r="V22" s="10">
        <f t="shared" si="3"/>
        <v>1450.2691973190667</v>
      </c>
      <c r="W22" s="1"/>
      <c r="X22" s="1"/>
      <c r="Y22" s="1">
        <f t="shared" si="4"/>
        <v>2685.6836987390125</v>
      </c>
      <c r="Z22" s="10"/>
      <c r="AA22" s="10"/>
      <c r="AB22" s="10"/>
      <c r="AC22" s="10"/>
      <c r="AD22" s="10"/>
      <c r="AE22" s="10"/>
    </row>
    <row r="23" spans="2:31" ht="15" thickBot="1">
      <c r="B23" s="9">
        <v>47939</v>
      </c>
      <c r="C23" s="10">
        <v>50</v>
      </c>
      <c r="D23" s="10">
        <f t="shared" si="0"/>
        <v>36800.580881971313</v>
      </c>
      <c r="E23" s="12">
        <v>4.4999999999999991</v>
      </c>
      <c r="F23" s="10">
        <f t="shared" si="1"/>
        <v>2760.0435661478477</v>
      </c>
      <c r="G23" s="10"/>
      <c r="H23" s="10"/>
      <c r="I23" s="10">
        <f t="shared" si="5"/>
        <v>1703.730596387561</v>
      </c>
      <c r="J23" s="11"/>
      <c r="K23" s="11"/>
      <c r="L23" s="11"/>
      <c r="M23" s="11"/>
      <c r="N23" s="11"/>
      <c r="O23" s="11"/>
      <c r="R23" s="9">
        <v>47939</v>
      </c>
      <c r="S23" s="10">
        <v>50</v>
      </c>
      <c r="T23" s="10">
        <f t="shared" si="2"/>
        <v>36800.580881971313</v>
      </c>
      <c r="U23" s="12">
        <v>2.4</v>
      </c>
      <c r="V23" s="10">
        <f t="shared" si="3"/>
        <v>1472.0232352788523</v>
      </c>
      <c r="W23" s="1"/>
      <c r="X23" s="1"/>
      <c r="Y23" s="1">
        <f t="shared" si="4"/>
        <v>2896.3420138588531</v>
      </c>
      <c r="Z23" s="11"/>
      <c r="AA23" s="11"/>
      <c r="AB23" s="11"/>
      <c r="AC23" s="11"/>
      <c r="AD23" s="11"/>
      <c r="AE23" s="11"/>
    </row>
    <row r="24" spans="2:31" ht="15" thickBot="1">
      <c r="B24" s="9">
        <v>48305</v>
      </c>
      <c r="C24" s="10">
        <v>51</v>
      </c>
      <c r="D24" s="10">
        <f t="shared" si="0"/>
        <v>37352.58959520088</v>
      </c>
      <c r="E24" s="12">
        <v>4.4999999999999991</v>
      </c>
      <c r="F24" s="10">
        <f t="shared" si="1"/>
        <v>2801.4442196400651</v>
      </c>
      <c r="G24" s="10"/>
      <c r="H24" s="10"/>
      <c r="I24" s="10">
        <f t="shared" si="5"/>
        <v>1902.2152108667117</v>
      </c>
      <c r="J24" s="10"/>
      <c r="K24" s="10"/>
      <c r="L24" s="10"/>
      <c r="M24" s="10"/>
      <c r="N24" s="10"/>
      <c r="O24" s="10"/>
      <c r="R24" s="9">
        <v>48305</v>
      </c>
      <c r="S24" s="10">
        <v>51</v>
      </c>
      <c r="T24" s="10">
        <f t="shared" si="2"/>
        <v>37352.58959520088</v>
      </c>
      <c r="U24" s="12">
        <v>2.4</v>
      </c>
      <c r="V24" s="10">
        <f t="shared" si="3"/>
        <v>1494.1035838080352</v>
      </c>
      <c r="W24" s="1"/>
      <c r="X24" s="1"/>
      <c r="Y24" s="1">
        <f t="shared" si="4"/>
        <v>3112.7157996000728</v>
      </c>
      <c r="Z24" s="11"/>
      <c r="AA24" s="11"/>
      <c r="AB24" s="11"/>
      <c r="AC24" s="11"/>
      <c r="AD24" s="11"/>
      <c r="AE24" s="11"/>
    </row>
    <row r="25" spans="2:31" ht="15" thickBot="1">
      <c r="B25" s="9">
        <v>48670</v>
      </c>
      <c r="C25" s="10">
        <v>52</v>
      </c>
      <c r="D25" s="10">
        <f t="shared" si="0"/>
        <v>37912.878439128886</v>
      </c>
      <c r="E25" s="12">
        <v>4.4999999999999991</v>
      </c>
      <c r="F25" s="10">
        <f t="shared" si="1"/>
        <v>2843.4658829346658</v>
      </c>
      <c r="G25" s="10"/>
      <c r="H25" s="10"/>
      <c r="I25" s="10">
        <f t="shared" si="5"/>
        <v>2106.2710243960496</v>
      </c>
      <c r="J25" s="10"/>
      <c r="K25" s="10"/>
      <c r="L25" s="10"/>
      <c r="M25" s="10"/>
      <c r="N25" s="10"/>
      <c r="O25" s="10"/>
      <c r="R25" s="9">
        <v>48670</v>
      </c>
      <c r="S25" s="10">
        <v>52</v>
      </c>
      <c r="T25" s="10">
        <f t="shared" si="2"/>
        <v>37912.878439128886</v>
      </c>
      <c r="U25" s="12">
        <v>2.4</v>
      </c>
      <c r="V25" s="10">
        <f t="shared" si="3"/>
        <v>1516.5151375651553</v>
      </c>
      <c r="W25" s="1"/>
      <c r="X25" s="1"/>
      <c r="Y25" s="1">
        <f t="shared" si="4"/>
        <v>3334.9291219604111</v>
      </c>
      <c r="Z25" s="11"/>
      <c r="AA25" s="11"/>
      <c r="AB25" s="11"/>
      <c r="AC25" s="11"/>
      <c r="AD25" s="11"/>
      <c r="AE25" s="11"/>
    </row>
    <row r="26" spans="2:31" ht="15" thickBot="1">
      <c r="B26" s="9">
        <v>49035</v>
      </c>
      <c r="C26" s="10">
        <v>53</v>
      </c>
      <c r="D26" s="10">
        <f t="shared" si="0"/>
        <v>38481.571615715817</v>
      </c>
      <c r="E26" s="12">
        <v>4.4999999999999991</v>
      </c>
      <c r="F26" s="10">
        <f t="shared" si="1"/>
        <v>2886.1178711786856</v>
      </c>
      <c r="G26" s="10"/>
      <c r="H26" s="10"/>
      <c r="I26" s="10">
        <f t="shared" si="5"/>
        <v>2316.0205139088225</v>
      </c>
      <c r="J26" s="10"/>
      <c r="K26" s="10"/>
      <c r="L26" s="10"/>
      <c r="M26" s="10"/>
      <c r="N26" s="10"/>
      <c r="O26" s="10"/>
      <c r="R26" s="9">
        <v>49035</v>
      </c>
      <c r="S26" s="10">
        <v>53</v>
      </c>
      <c r="T26" s="10">
        <f t="shared" si="2"/>
        <v>38481.571615715817</v>
      </c>
      <c r="U26" s="12">
        <v>2.4</v>
      </c>
      <c r="V26" s="10">
        <f t="shared" si="3"/>
        <v>1539.2628646286325</v>
      </c>
      <c r="W26" s="1"/>
      <c r="X26" s="1"/>
      <c r="Y26" s="1">
        <f t="shared" si="4"/>
        <v>3563.1084829366496</v>
      </c>
      <c r="Z26" s="11"/>
      <c r="AA26" s="11"/>
      <c r="AB26" s="11"/>
      <c r="AC26" s="11"/>
      <c r="AD26" s="11"/>
      <c r="AE26" s="11"/>
    </row>
    <row r="27" spans="2:31" ht="15" thickBot="1">
      <c r="B27" s="9">
        <v>49400</v>
      </c>
      <c r="C27" s="10">
        <v>54</v>
      </c>
      <c r="D27" s="10">
        <f t="shared" si="0"/>
        <v>39058.795189951554</v>
      </c>
      <c r="E27" s="12">
        <v>4.4999999999999991</v>
      </c>
      <c r="F27" s="10">
        <f t="shared" si="1"/>
        <v>2929.4096392463662</v>
      </c>
      <c r="G27" s="10"/>
      <c r="H27" s="10"/>
      <c r="I27" s="10">
        <f t="shared" si="5"/>
        <v>2531.5885771264893</v>
      </c>
      <c r="J27" s="10"/>
      <c r="K27" s="10"/>
      <c r="L27" s="10"/>
      <c r="M27" s="10"/>
      <c r="N27" s="10"/>
      <c r="O27" s="10"/>
      <c r="R27" s="9">
        <v>49400</v>
      </c>
      <c r="S27" s="10">
        <v>54</v>
      </c>
      <c r="T27" s="10">
        <f t="shared" si="2"/>
        <v>39058.795189951554</v>
      </c>
      <c r="U27" s="12">
        <v>2.4</v>
      </c>
      <c r="V27" s="10">
        <f t="shared" si="3"/>
        <v>1562.3518075980621</v>
      </c>
      <c r="W27" s="1"/>
      <c r="X27" s="1"/>
      <c r="Y27" s="1">
        <f t="shared" si="4"/>
        <v>3797.382865689734</v>
      </c>
      <c r="Z27" s="11"/>
      <c r="AA27" s="11"/>
      <c r="AB27" s="11"/>
      <c r="AC27" s="11"/>
      <c r="AD27" s="11"/>
      <c r="AE27" s="11"/>
    </row>
    <row r="28" spans="2:31" ht="15" thickBot="1">
      <c r="B28" s="9">
        <v>49766</v>
      </c>
      <c r="C28" s="10">
        <v>55</v>
      </c>
      <c r="D28" s="10">
        <f t="shared" si="0"/>
        <v>39644.67711780082</v>
      </c>
      <c r="E28" s="12">
        <v>4.4999999999999991</v>
      </c>
      <c r="F28" s="10">
        <f t="shared" si="1"/>
        <v>2973.3507838350611</v>
      </c>
      <c r="G28" s="13">
        <v>0.62</v>
      </c>
      <c r="H28" s="10">
        <f>F28*G28</f>
        <v>1843.4774859777378</v>
      </c>
      <c r="I28" s="10">
        <f t="shared" si="5"/>
        <v>2753.1025776250572</v>
      </c>
      <c r="J28" s="11">
        <f>H28/4*12</f>
        <v>5530.4324579332133</v>
      </c>
      <c r="K28" s="11">
        <f>I28/4*12</f>
        <v>8259.3077328751715</v>
      </c>
      <c r="L28" s="11">
        <f>J28+K28</f>
        <v>13789.740190808385</v>
      </c>
      <c r="M28" s="11">
        <f>H28*3/4</f>
        <v>1382.6081144833033</v>
      </c>
      <c r="N28" s="11">
        <f>I28*3/4</f>
        <v>2064.8269332187929</v>
      </c>
      <c r="O28" s="11">
        <f>M28+N28</f>
        <v>3447.4350477020962</v>
      </c>
      <c r="R28" s="9">
        <v>49766</v>
      </c>
      <c r="S28" s="10">
        <v>55</v>
      </c>
      <c r="T28" s="10">
        <f t="shared" si="2"/>
        <v>39644.67711780082</v>
      </c>
      <c r="U28" s="12">
        <v>2.4</v>
      </c>
      <c r="V28" s="10">
        <f t="shared" si="3"/>
        <v>1585.7870847120328</v>
      </c>
      <c r="W28" s="13">
        <v>0.62</v>
      </c>
      <c r="X28" s="10">
        <f>V28*W28</f>
        <v>983.18799252146027</v>
      </c>
      <c r="Y28" s="1">
        <f t="shared" si="4"/>
        <v>4037.8837805167504</v>
      </c>
      <c r="Z28" s="11">
        <f>X28/4*12</f>
        <v>2949.5639775643808</v>
      </c>
      <c r="AA28" s="11">
        <f>Y28/4*12</f>
        <v>12113.651341550252</v>
      </c>
      <c r="AB28" s="11">
        <f>Z28+AA28</f>
        <v>15063.215319114634</v>
      </c>
      <c r="AC28" s="11">
        <f>X28*3/4</f>
        <v>737.39099439109521</v>
      </c>
      <c r="AD28" s="11">
        <f>Y28*3/4</f>
        <v>3028.4128353875631</v>
      </c>
      <c r="AE28" s="11">
        <f>AC28+AD28</f>
        <v>3765.8038297786584</v>
      </c>
    </row>
    <row r="29" spans="2:31" ht="15" thickBot="1">
      <c r="B29" s="9">
        <v>50131</v>
      </c>
      <c r="C29" s="10">
        <v>56</v>
      </c>
      <c r="D29" s="10">
        <f t="shared" si="0"/>
        <v>40239.34727456783</v>
      </c>
      <c r="E29" s="12">
        <v>4.4999999999999991</v>
      </c>
      <c r="F29" s="10">
        <f t="shared" si="1"/>
        <v>3017.9510455925865</v>
      </c>
      <c r="G29" s="13">
        <v>0.64600000000000002</v>
      </c>
      <c r="H29" s="10">
        <f t="shared" ref="H29:H33" si="6">F29*G29</f>
        <v>1949.5963754528109</v>
      </c>
      <c r="I29" s="10">
        <f t="shared" si="5"/>
        <v>2980.692390708728</v>
      </c>
      <c r="J29" s="10">
        <f>H29/4*12</f>
        <v>5848.7891263584324</v>
      </c>
      <c r="K29" s="10">
        <f t="shared" ref="K29:K33" si="7">I29/4*12</f>
        <v>8942.0771721261845</v>
      </c>
      <c r="L29" s="10">
        <f t="shared" ref="L29:L33" si="8">J29+K29</f>
        <v>14790.866298484616</v>
      </c>
      <c r="M29" s="10">
        <f>H29*3/4</f>
        <v>1462.1972815896081</v>
      </c>
      <c r="N29" s="10">
        <f t="shared" ref="N29:N33" si="9">I29*3/4</f>
        <v>2235.5192930315461</v>
      </c>
      <c r="O29" s="10">
        <f t="shared" ref="O29:O33" si="10">M29+N29</f>
        <v>3697.716574621154</v>
      </c>
      <c r="R29" s="9">
        <v>50131</v>
      </c>
      <c r="S29" s="10">
        <v>56</v>
      </c>
      <c r="T29" s="10">
        <f t="shared" si="2"/>
        <v>40239.34727456783</v>
      </c>
      <c r="U29" s="12">
        <v>2.4</v>
      </c>
      <c r="V29" s="10">
        <f t="shared" si="3"/>
        <v>1609.573890982713</v>
      </c>
      <c r="W29" s="13">
        <v>0.64600000000000002</v>
      </c>
      <c r="X29" s="10">
        <f t="shared" ref="X29:X33" si="11">V29*W29</f>
        <v>1039.7847335748327</v>
      </c>
      <c r="Y29" s="1">
        <f t="shared" si="4"/>
        <v>4284.7453116437973</v>
      </c>
      <c r="Z29" s="10">
        <f>X29/4*12</f>
        <v>3119.3542007244978</v>
      </c>
      <c r="AA29" s="10">
        <f t="shared" ref="AA29:AA33" si="12">Y29/4*12</f>
        <v>12854.235934931392</v>
      </c>
      <c r="AB29" s="10">
        <f t="shared" ref="AB29:AB33" si="13">Z29+AA29</f>
        <v>15973.59013565589</v>
      </c>
      <c r="AC29" s="10">
        <f>X29*3/4</f>
        <v>779.83855018112445</v>
      </c>
      <c r="AD29" s="10">
        <f t="shared" ref="AD29:AD33" si="14">Y29*3/4</f>
        <v>3213.558983732848</v>
      </c>
      <c r="AE29" s="10">
        <f t="shared" ref="AE29:AE33" si="15">AC29+AD29</f>
        <v>3993.3975339139724</v>
      </c>
    </row>
    <row r="30" spans="2:31" ht="15" thickBot="1">
      <c r="B30" s="9">
        <v>50496</v>
      </c>
      <c r="C30" s="10">
        <v>57</v>
      </c>
      <c r="D30" s="10">
        <f t="shared" si="0"/>
        <v>40842.937483686343</v>
      </c>
      <c r="E30" s="12">
        <v>4.4999999999999991</v>
      </c>
      <c r="F30" s="10">
        <f t="shared" si="1"/>
        <v>3063.2203112764751</v>
      </c>
      <c r="G30" s="13">
        <v>0.67400000000000004</v>
      </c>
      <c r="H30" s="10">
        <f t="shared" si="6"/>
        <v>2064.6104898003441</v>
      </c>
      <c r="I30" s="10">
        <f t="shared" si="5"/>
        <v>3214.4904501049436</v>
      </c>
      <c r="J30" s="10">
        <f>H30/4*12</f>
        <v>6193.8314694010323</v>
      </c>
      <c r="K30" s="10">
        <f t="shared" si="7"/>
        <v>9643.4713503148305</v>
      </c>
      <c r="L30" s="10">
        <f t="shared" si="8"/>
        <v>15837.302819715864</v>
      </c>
      <c r="M30" s="10">
        <f>H30*3/4</f>
        <v>1548.4578673502581</v>
      </c>
      <c r="N30" s="10">
        <f t="shared" si="9"/>
        <v>2410.8678375787076</v>
      </c>
      <c r="O30" s="10">
        <f t="shared" si="10"/>
        <v>3959.3257049289659</v>
      </c>
      <c r="R30" s="9">
        <v>50496</v>
      </c>
      <c r="S30" s="10">
        <v>57</v>
      </c>
      <c r="T30" s="10">
        <f t="shared" si="2"/>
        <v>40842.937483686343</v>
      </c>
      <c r="U30" s="12">
        <v>2.4</v>
      </c>
      <c r="V30" s="10">
        <f t="shared" si="3"/>
        <v>1633.7174993474537</v>
      </c>
      <c r="W30" s="13">
        <v>0.67400000000000004</v>
      </c>
      <c r="X30" s="10">
        <f t="shared" si="11"/>
        <v>1101.1255945601838</v>
      </c>
      <c r="Y30" s="1">
        <f t="shared" si="4"/>
        <v>4538.1041648540386</v>
      </c>
      <c r="Z30" s="10">
        <f>X30/4*12</f>
        <v>3303.3767836805514</v>
      </c>
      <c r="AA30" s="10">
        <f t="shared" si="12"/>
        <v>13614.312494562117</v>
      </c>
      <c r="AB30" s="10">
        <f t="shared" si="13"/>
        <v>16917.689278242669</v>
      </c>
      <c r="AC30" s="10">
        <f>X30*3/4</f>
        <v>825.84419592013785</v>
      </c>
      <c r="AD30" s="10">
        <f t="shared" si="14"/>
        <v>3403.5781236405292</v>
      </c>
      <c r="AE30" s="10">
        <f t="shared" si="15"/>
        <v>4229.4223195606673</v>
      </c>
    </row>
    <row r="31" spans="2:31" ht="15" thickBot="1">
      <c r="B31" s="9">
        <v>50861</v>
      </c>
      <c r="C31" s="10">
        <v>58</v>
      </c>
      <c r="D31" s="10">
        <f t="shared" si="0"/>
        <v>41455.581545941634</v>
      </c>
      <c r="E31" s="12">
        <v>4.4999999999999991</v>
      </c>
      <c r="F31" s="10">
        <f t="shared" si="1"/>
        <v>3109.1686159456217</v>
      </c>
      <c r="G31" s="13">
        <v>0.70499999999999996</v>
      </c>
      <c r="H31" s="10">
        <f t="shared" si="6"/>
        <v>2191.9638742416632</v>
      </c>
      <c r="I31" s="10">
        <f t="shared" si="5"/>
        <v>3454.631795495136</v>
      </c>
      <c r="J31" s="10">
        <f>H31/4*12</f>
        <v>6575.8916227249902</v>
      </c>
      <c r="K31" s="10">
        <f t="shared" si="7"/>
        <v>10363.895386485408</v>
      </c>
      <c r="L31" s="10">
        <f t="shared" si="8"/>
        <v>16939.787009210399</v>
      </c>
      <c r="M31" s="10">
        <f>H31*3/4</f>
        <v>1643.9729056812475</v>
      </c>
      <c r="N31" s="10">
        <f t="shared" si="9"/>
        <v>2590.9738466213521</v>
      </c>
      <c r="O31" s="10">
        <f t="shared" si="10"/>
        <v>4234.9467523025996</v>
      </c>
      <c r="R31" s="9">
        <v>50861</v>
      </c>
      <c r="S31" s="10">
        <v>58</v>
      </c>
      <c r="T31" s="10">
        <f t="shared" si="2"/>
        <v>41455.581545941634</v>
      </c>
      <c r="U31" s="12">
        <v>2.4</v>
      </c>
      <c r="V31" s="10">
        <f t="shared" si="3"/>
        <v>1658.2232618376654</v>
      </c>
      <c r="W31" s="13">
        <v>0.70499999999999996</v>
      </c>
      <c r="X31" s="10">
        <f t="shared" si="11"/>
        <v>1169.047399595554</v>
      </c>
      <c r="Y31" s="1">
        <f t="shared" si="4"/>
        <v>4798.0997159654671</v>
      </c>
      <c r="Z31" s="10">
        <f>X31/4*12</f>
        <v>3507.142198786662</v>
      </c>
      <c r="AA31" s="10">
        <f t="shared" si="12"/>
        <v>14394.299147896401</v>
      </c>
      <c r="AB31" s="10">
        <f t="shared" si="13"/>
        <v>17901.441346683063</v>
      </c>
      <c r="AC31" s="10">
        <f>X31*3/4</f>
        <v>876.7855496966655</v>
      </c>
      <c r="AD31" s="10">
        <f t="shared" si="14"/>
        <v>3598.5747869741003</v>
      </c>
      <c r="AE31" s="10">
        <f t="shared" si="15"/>
        <v>4475.3603366707657</v>
      </c>
    </row>
    <row r="32" spans="2:31" ht="15" thickBot="1">
      <c r="B32" s="9">
        <v>51227</v>
      </c>
      <c r="C32" s="10">
        <v>59</v>
      </c>
      <c r="D32" s="10">
        <f t="shared" si="0"/>
        <v>42077.415269130754</v>
      </c>
      <c r="E32" s="12">
        <v>4.4999999999999991</v>
      </c>
      <c r="F32" s="10">
        <f t="shared" si="1"/>
        <v>3155.8061451848057</v>
      </c>
      <c r="G32" s="13">
        <v>0.73699999999999999</v>
      </c>
      <c r="H32" s="10">
        <f t="shared" si="6"/>
        <v>2325.8291290012016</v>
      </c>
      <c r="I32" s="10">
        <f t="shared" si="5"/>
        <v>3701.2541208957609</v>
      </c>
      <c r="J32" s="10">
        <f>H32/4*12</f>
        <v>6977.4873870036045</v>
      </c>
      <c r="K32" s="10">
        <f t="shared" si="7"/>
        <v>11103.762362687283</v>
      </c>
      <c r="L32" s="10">
        <f t="shared" si="8"/>
        <v>18081.249749690887</v>
      </c>
      <c r="M32" s="10">
        <f>H32*3/4</f>
        <v>1744.3718467509011</v>
      </c>
      <c r="N32" s="10">
        <f t="shared" si="9"/>
        <v>2775.9405906718207</v>
      </c>
      <c r="O32" s="10">
        <f t="shared" si="10"/>
        <v>4520.3124374227218</v>
      </c>
      <c r="R32" s="9">
        <v>51227</v>
      </c>
      <c r="S32" s="10">
        <v>59</v>
      </c>
      <c r="T32" s="10">
        <f t="shared" si="2"/>
        <v>42077.415269130754</v>
      </c>
      <c r="U32" s="12">
        <v>2.4</v>
      </c>
      <c r="V32" s="10">
        <f t="shared" si="3"/>
        <v>1683.0966107652303</v>
      </c>
      <c r="W32" s="13">
        <v>0.73699999999999999</v>
      </c>
      <c r="X32" s="10">
        <f t="shared" si="11"/>
        <v>1240.4422021339747</v>
      </c>
      <c r="Y32" s="1">
        <f t="shared" si="4"/>
        <v>5064.874060173147</v>
      </c>
      <c r="Z32" s="10">
        <f>X32/4*12</f>
        <v>3721.326606401924</v>
      </c>
      <c r="AA32" s="10">
        <f t="shared" si="12"/>
        <v>15194.62218051944</v>
      </c>
      <c r="AB32" s="10">
        <f t="shared" si="13"/>
        <v>18915.948786921363</v>
      </c>
      <c r="AC32" s="10">
        <f>X32*3/4</f>
        <v>930.331651600481</v>
      </c>
      <c r="AD32" s="10">
        <f t="shared" si="14"/>
        <v>3798.65554512986</v>
      </c>
      <c r="AE32" s="10">
        <f t="shared" si="15"/>
        <v>4728.9871967303407</v>
      </c>
    </row>
    <row r="33" spans="1:31" ht="15" thickBot="1">
      <c r="B33" s="9">
        <v>51592</v>
      </c>
      <c r="C33" s="10">
        <v>60</v>
      </c>
      <c r="D33" s="10">
        <f t="shared" si="0"/>
        <v>42708.576498167713</v>
      </c>
      <c r="E33" s="12">
        <v>4.4999999999999991</v>
      </c>
      <c r="F33" s="10">
        <f t="shared" si="1"/>
        <v>3203.143237362578</v>
      </c>
      <c r="G33" s="13">
        <v>1</v>
      </c>
      <c r="H33" s="10">
        <f t="shared" si="6"/>
        <v>3203.143237362578</v>
      </c>
      <c r="I33" s="10">
        <f t="shared" si="5"/>
        <v>3954.4978239044181</v>
      </c>
      <c r="J33" s="11">
        <f>H33/4*12</f>
        <v>9609.4297120877345</v>
      </c>
      <c r="K33" s="11">
        <f t="shared" si="7"/>
        <v>11863.493471713255</v>
      </c>
      <c r="L33" s="11">
        <f t="shared" si="8"/>
        <v>21472.923183800987</v>
      </c>
      <c r="M33" s="11">
        <f>H33*3/4</f>
        <v>2402.3574280219336</v>
      </c>
      <c r="N33" s="11">
        <f t="shared" si="9"/>
        <v>2965.8733679283137</v>
      </c>
      <c r="O33" s="11">
        <f t="shared" si="10"/>
        <v>5368.2307959502468</v>
      </c>
      <c r="R33" s="9">
        <v>51592</v>
      </c>
      <c r="S33" s="10">
        <v>60</v>
      </c>
      <c r="T33" s="10">
        <f t="shared" si="2"/>
        <v>42708.576498167713</v>
      </c>
      <c r="U33" s="12">
        <v>2.4</v>
      </c>
      <c r="V33" s="10">
        <f t="shared" si="3"/>
        <v>1708.3430599267085</v>
      </c>
      <c r="W33" s="13">
        <v>1</v>
      </c>
      <c r="X33" s="10">
        <f t="shared" si="11"/>
        <v>1708.3430599267085</v>
      </c>
      <c r="Y33" s="1">
        <f t="shared" si="4"/>
        <v>5338.572062270965</v>
      </c>
      <c r="Z33" s="11">
        <f>X33/4*12</f>
        <v>5125.0291797801256</v>
      </c>
      <c r="AA33" s="11">
        <f t="shared" si="12"/>
        <v>16015.716186812895</v>
      </c>
      <c r="AB33" s="11">
        <f t="shared" si="13"/>
        <v>21140.745366593022</v>
      </c>
      <c r="AC33" s="11">
        <f>X33*3/4</f>
        <v>1281.2572949450314</v>
      </c>
      <c r="AD33" s="11">
        <f t="shared" si="14"/>
        <v>4003.9290467032238</v>
      </c>
      <c r="AE33" s="11">
        <f t="shared" si="15"/>
        <v>5285.1863416482556</v>
      </c>
    </row>
    <row r="34" spans="1:31">
      <c r="B34" s="34"/>
      <c r="C34" s="35"/>
      <c r="D34" s="35"/>
      <c r="E34" s="35"/>
      <c r="F34" s="35"/>
      <c r="G34" s="35"/>
      <c r="H34" s="35"/>
      <c r="I34" s="35"/>
      <c r="J34" s="38"/>
      <c r="K34" s="38"/>
      <c r="L34" s="38"/>
      <c r="M34" s="38"/>
      <c r="N34" s="38"/>
      <c r="O34" s="38"/>
      <c r="R34" s="34"/>
      <c r="S34" s="35"/>
      <c r="T34" s="35"/>
      <c r="U34" s="35"/>
      <c r="V34" s="35"/>
      <c r="W34" s="35"/>
      <c r="X34" s="36"/>
      <c r="Y34" s="35"/>
      <c r="Z34" s="38"/>
      <c r="AA34" s="38"/>
      <c r="AB34" s="38"/>
      <c r="AC34" s="38"/>
      <c r="AD34" s="38"/>
    </row>
    <row r="35" spans="1:31">
      <c r="B35" s="34"/>
      <c r="C35" s="35"/>
      <c r="D35" s="35"/>
      <c r="E35" s="35"/>
      <c r="F35" s="35"/>
      <c r="G35" s="35"/>
      <c r="H35" s="35"/>
      <c r="I35" s="35"/>
      <c r="J35" s="38"/>
      <c r="K35" s="38"/>
      <c r="L35" s="38"/>
      <c r="M35" s="38"/>
      <c r="N35" s="38"/>
      <c r="O35" s="38"/>
      <c r="R35" s="34"/>
      <c r="S35" s="35"/>
      <c r="T35" s="35"/>
      <c r="U35" s="35"/>
      <c r="V35" s="35"/>
      <c r="W35" s="35"/>
      <c r="X35" s="36"/>
      <c r="Y35" s="35"/>
      <c r="Z35" s="38"/>
      <c r="AA35" s="38"/>
      <c r="AB35" s="38"/>
      <c r="AC35" s="38"/>
      <c r="AD35" s="38"/>
    </row>
    <row r="36" spans="1:31" s="53" customFormat="1">
      <c r="B36" s="54"/>
      <c r="D36" s="55"/>
      <c r="F36" s="55"/>
      <c r="G36" s="55"/>
      <c r="H36" s="55"/>
      <c r="I36" s="55"/>
      <c r="J36" s="55"/>
      <c r="Q36" s="54"/>
      <c r="S36" s="55"/>
      <c r="U36" s="55"/>
      <c r="V36" s="55"/>
      <c r="W36" s="55"/>
      <c r="X36" s="55"/>
      <c r="Y36" s="55"/>
    </row>
    <row r="37" spans="1:31" ht="15" thickBot="1">
      <c r="A37" s="18" t="s">
        <v>59</v>
      </c>
      <c r="B37" s="34"/>
      <c r="C37" s="35"/>
      <c r="D37" s="35"/>
      <c r="E37" s="35"/>
      <c r="F37" s="35"/>
      <c r="G37" s="35"/>
      <c r="H37" s="35"/>
      <c r="I37" s="35"/>
      <c r="J37" s="38"/>
      <c r="K37" s="38"/>
      <c r="L37" s="38"/>
      <c r="M37" s="38"/>
      <c r="N37" s="38"/>
      <c r="O37" s="38"/>
      <c r="R37" s="34"/>
      <c r="S37" s="35"/>
      <c r="T37" s="35"/>
      <c r="U37" s="35"/>
      <c r="V37" s="35"/>
      <c r="W37" s="35"/>
      <c r="X37" s="36"/>
      <c r="Y37" s="35"/>
      <c r="Z37" s="38"/>
      <c r="AA37" s="38"/>
      <c r="AB37" s="38"/>
      <c r="AC37" s="38"/>
      <c r="AD37" s="38"/>
    </row>
    <row r="38" spans="1:31" ht="23.5" thickBot="1">
      <c r="B38" s="19" t="s">
        <v>18</v>
      </c>
      <c r="C38" s="19"/>
      <c r="D38" s="20"/>
      <c r="E38" s="20" t="s">
        <v>19</v>
      </c>
      <c r="F38" s="20" t="s">
        <v>20</v>
      </c>
      <c r="G38" s="20" t="s">
        <v>21</v>
      </c>
      <c r="H38" s="35"/>
      <c r="I38" s="35"/>
      <c r="J38" s="38"/>
      <c r="K38" s="38"/>
      <c r="L38" s="38"/>
      <c r="M38" s="38"/>
      <c r="N38" s="38"/>
      <c r="O38" s="38"/>
      <c r="R38" s="34"/>
      <c r="S38" s="35"/>
      <c r="T38" s="35"/>
      <c r="U38" s="35"/>
      <c r="V38" s="35"/>
      <c r="W38" s="35"/>
      <c r="X38" s="36"/>
      <c r="Y38" s="35"/>
      <c r="Z38" s="38"/>
      <c r="AA38" s="38"/>
      <c r="AB38" s="38"/>
      <c r="AC38" s="38"/>
      <c r="AD38" s="38"/>
    </row>
    <row r="39" spans="1:31" ht="15" thickBot="1">
      <c r="B39" s="31" t="s">
        <v>22</v>
      </c>
      <c r="C39" s="21"/>
      <c r="D39" s="22"/>
      <c r="E39" s="22">
        <v>43556</v>
      </c>
      <c r="F39" s="23">
        <v>42</v>
      </c>
      <c r="G39" s="41">
        <v>6.2802381838481497E-2</v>
      </c>
      <c r="H39" s="35"/>
      <c r="I39" s="35"/>
      <c r="J39" s="38"/>
      <c r="K39" s="38"/>
      <c r="L39" s="38"/>
      <c r="M39" s="38"/>
      <c r="N39" s="38"/>
      <c r="O39" s="38"/>
      <c r="R39" s="34"/>
      <c r="S39" s="35"/>
      <c r="T39" s="35"/>
      <c r="U39" s="35"/>
      <c r="V39" s="35"/>
      <c r="W39" s="35"/>
      <c r="X39" s="36"/>
      <c r="Y39" s="35"/>
      <c r="Z39" s="38"/>
      <c r="AA39" s="38"/>
      <c r="AB39" s="38"/>
      <c r="AC39" s="38"/>
      <c r="AD39" s="38"/>
    </row>
    <row r="40" spans="1:31" ht="15" thickBot="1">
      <c r="B40" s="32" t="s">
        <v>23</v>
      </c>
      <c r="C40" s="24"/>
      <c r="D40" s="25"/>
      <c r="E40" s="25">
        <v>44287</v>
      </c>
      <c r="F40" s="26">
        <v>44</v>
      </c>
      <c r="G40" s="42">
        <v>4.3129358895795056E-2</v>
      </c>
      <c r="H40" s="35"/>
      <c r="I40" s="35"/>
      <c r="J40" s="38"/>
      <c r="K40" s="38"/>
      <c r="L40" s="38"/>
      <c r="M40" s="38"/>
      <c r="N40" s="38"/>
      <c r="O40" s="38"/>
      <c r="R40" s="34"/>
      <c r="S40" s="35"/>
      <c r="T40" s="35"/>
      <c r="U40" s="35"/>
      <c r="V40" s="35"/>
      <c r="W40" s="35"/>
      <c r="X40" s="36"/>
      <c r="Y40" s="35"/>
      <c r="Z40" s="38"/>
      <c r="AA40" s="38"/>
      <c r="AB40" s="38"/>
      <c r="AC40" s="38"/>
      <c r="AD40" s="38"/>
    </row>
    <row r="41" spans="1:31" ht="15" thickBot="1">
      <c r="B41" s="32" t="s">
        <v>24</v>
      </c>
      <c r="C41" s="24"/>
      <c r="D41" s="25"/>
      <c r="E41" s="25">
        <v>46113</v>
      </c>
      <c r="F41" s="26">
        <v>49</v>
      </c>
      <c r="G41" s="42">
        <v>2.1652166615380386E-2</v>
      </c>
      <c r="H41" s="35"/>
      <c r="I41" s="35"/>
      <c r="J41" s="38"/>
      <c r="K41" s="38"/>
      <c r="L41" s="38"/>
      <c r="M41" s="38"/>
      <c r="N41" s="38"/>
      <c r="O41" s="38"/>
      <c r="R41" s="34"/>
      <c r="S41" s="35"/>
      <c r="T41" s="35"/>
      <c r="U41" s="35"/>
      <c r="V41" s="35"/>
      <c r="W41" s="35"/>
      <c r="X41" s="36"/>
      <c r="Y41" s="35"/>
      <c r="Z41" s="38"/>
      <c r="AA41" s="38"/>
      <c r="AB41" s="38"/>
      <c r="AC41" s="38"/>
      <c r="AD41" s="38"/>
    </row>
    <row r="42" spans="1:31" ht="15" thickBot="1">
      <c r="B42" s="32" t="s">
        <v>25</v>
      </c>
      <c r="C42" s="24"/>
      <c r="D42" s="25"/>
      <c r="E42" s="25">
        <v>46844</v>
      </c>
      <c r="F42" s="26">
        <v>51</v>
      </c>
      <c r="G42" s="42">
        <v>2.7764847621916111E-2</v>
      </c>
      <c r="H42" s="35"/>
      <c r="I42" s="35"/>
      <c r="J42" s="38"/>
      <c r="K42" s="38"/>
      <c r="L42" s="38"/>
      <c r="M42" s="38"/>
      <c r="N42" s="38"/>
      <c r="O42" s="38"/>
      <c r="R42" s="34"/>
      <c r="S42" s="35"/>
      <c r="T42" s="35"/>
      <c r="U42" s="35"/>
      <c r="V42" s="35"/>
      <c r="W42" s="35"/>
      <c r="X42" s="36"/>
      <c r="Y42" s="35"/>
      <c r="Z42" s="38"/>
      <c r="AA42" s="38"/>
      <c r="AB42" s="38"/>
      <c r="AC42" s="38"/>
      <c r="AD42" s="38"/>
    </row>
    <row r="43" spans="1:31" ht="15" thickBot="1">
      <c r="B43" s="32" t="s">
        <v>26</v>
      </c>
      <c r="C43" s="24"/>
      <c r="D43" s="25"/>
      <c r="E43" s="25">
        <v>47939</v>
      </c>
      <c r="F43" s="26">
        <v>54</v>
      </c>
      <c r="G43" s="42">
        <v>6.4979352604236151E-2</v>
      </c>
      <c r="H43" s="35"/>
      <c r="I43" s="35"/>
      <c r="J43" s="38"/>
      <c r="K43" s="38"/>
      <c r="L43" s="38"/>
      <c r="M43" s="38"/>
      <c r="N43" s="38"/>
      <c r="O43" s="38"/>
      <c r="R43" s="34"/>
      <c r="S43" s="35"/>
      <c r="T43" s="35"/>
      <c r="U43" s="35"/>
      <c r="V43" s="35"/>
      <c r="W43" s="35"/>
      <c r="X43" s="36"/>
      <c r="Y43" s="35"/>
      <c r="Z43" s="38"/>
      <c r="AA43" s="38"/>
      <c r="AB43" s="38"/>
      <c r="AC43" s="38"/>
      <c r="AD43" s="38"/>
    </row>
    <row r="44" spans="1:31">
      <c r="B44" s="34"/>
      <c r="C44" s="35"/>
      <c r="D44" s="35"/>
      <c r="E44" s="35"/>
      <c r="F44" s="35"/>
      <c r="G44" s="35"/>
      <c r="H44" s="35"/>
      <c r="I44" s="35"/>
      <c r="J44" s="38"/>
      <c r="K44" s="38"/>
      <c r="L44" s="38"/>
      <c r="M44" s="38"/>
      <c r="N44" s="38"/>
      <c r="O44" s="38"/>
      <c r="R44" s="34"/>
      <c r="S44" s="35"/>
      <c r="T44" s="35"/>
      <c r="U44" s="35"/>
      <c r="V44" s="35"/>
      <c r="W44" s="35"/>
      <c r="X44" s="36"/>
      <c r="Y44" s="35"/>
      <c r="Z44" s="38"/>
      <c r="AA44" s="38"/>
      <c r="AB44" s="38"/>
      <c r="AC44" s="38"/>
      <c r="AD44" s="38"/>
    </row>
    <row r="45" spans="1:31" ht="15" thickBot="1">
      <c r="A45" s="18" t="s">
        <v>27</v>
      </c>
      <c r="D45" s="27"/>
      <c r="E45" s="28"/>
      <c r="F45" s="29"/>
      <c r="G45" s="30"/>
      <c r="I45" s="69"/>
      <c r="Q45" s="18" t="s">
        <v>28</v>
      </c>
      <c r="R45" s="14"/>
      <c r="T45" s="15"/>
      <c r="V45" s="15"/>
      <c r="W45" s="15"/>
      <c r="X45" s="15"/>
      <c r="Y45" s="78"/>
      <c r="Z45" s="15"/>
    </row>
    <row r="46" spans="1:31" ht="34.5">
      <c r="B46" s="4" t="s">
        <v>2</v>
      </c>
      <c r="C46" s="5" t="s">
        <v>66</v>
      </c>
      <c r="D46" s="5" t="s">
        <v>67</v>
      </c>
      <c r="E46" s="5" t="s">
        <v>94</v>
      </c>
      <c r="F46" s="5" t="s">
        <v>95</v>
      </c>
      <c r="G46" s="5" t="s">
        <v>96</v>
      </c>
      <c r="H46" s="5" t="s">
        <v>91</v>
      </c>
      <c r="I46" s="5" t="s">
        <v>70</v>
      </c>
      <c r="J46" s="5" t="s">
        <v>99</v>
      </c>
      <c r="K46" s="5" t="s">
        <v>64</v>
      </c>
      <c r="L46" s="5" t="s">
        <v>3</v>
      </c>
      <c r="M46" s="5" t="s">
        <v>98</v>
      </c>
      <c r="N46" s="5" t="s">
        <v>65</v>
      </c>
      <c r="O46" s="5" t="s">
        <v>4</v>
      </c>
      <c r="R46" s="4" t="s">
        <v>2</v>
      </c>
      <c r="S46" s="5" t="s">
        <v>66</v>
      </c>
      <c r="T46" s="5" t="s">
        <v>67</v>
      </c>
      <c r="U46" s="5" t="s">
        <v>94</v>
      </c>
      <c r="V46" s="5" t="s">
        <v>95</v>
      </c>
      <c r="W46" s="5" t="s">
        <v>96</v>
      </c>
      <c r="X46" s="5" t="s">
        <v>91</v>
      </c>
      <c r="Y46" s="5" t="s">
        <v>70</v>
      </c>
      <c r="Z46" s="5" t="s">
        <v>99</v>
      </c>
      <c r="AA46" s="5" t="s">
        <v>64</v>
      </c>
      <c r="AB46" s="5" t="s">
        <v>3</v>
      </c>
      <c r="AC46" s="5" t="s">
        <v>98</v>
      </c>
      <c r="AD46" s="5" t="s">
        <v>65</v>
      </c>
      <c r="AE46" s="5" t="s">
        <v>4</v>
      </c>
    </row>
    <row r="47" spans="1:31" ht="15" thickBot="1">
      <c r="B47" s="6"/>
      <c r="C47" s="7"/>
      <c r="D47" s="8" t="s">
        <v>5</v>
      </c>
      <c r="E47" s="7"/>
      <c r="F47" s="8" t="s">
        <v>6</v>
      </c>
      <c r="G47" s="8" t="s">
        <v>7</v>
      </c>
      <c r="H47" s="8" t="s">
        <v>8</v>
      </c>
      <c r="I47" s="8" t="s">
        <v>9</v>
      </c>
      <c r="J47" s="8" t="s">
        <v>10</v>
      </c>
      <c r="K47" s="8" t="s">
        <v>11</v>
      </c>
      <c r="L47" s="8" t="s">
        <v>12</v>
      </c>
      <c r="M47" s="8" t="s">
        <v>13</v>
      </c>
      <c r="N47" s="8" t="s">
        <v>14</v>
      </c>
      <c r="O47" s="8" t="s">
        <v>15</v>
      </c>
      <c r="R47" s="6"/>
      <c r="S47" s="7"/>
      <c r="T47" s="8" t="s">
        <v>5</v>
      </c>
      <c r="U47" s="7"/>
      <c r="V47" s="8" t="s">
        <v>6</v>
      </c>
      <c r="W47" s="8" t="s">
        <v>7</v>
      </c>
      <c r="X47" s="8" t="s">
        <v>8</v>
      </c>
      <c r="Y47" s="8" t="s">
        <v>9</v>
      </c>
      <c r="Z47" s="8" t="s">
        <v>10</v>
      </c>
      <c r="AA47" s="8" t="s">
        <v>11</v>
      </c>
      <c r="AB47" s="8" t="s">
        <v>12</v>
      </c>
      <c r="AC47" s="8" t="s">
        <v>13</v>
      </c>
      <c r="AD47" s="8" t="s">
        <v>14</v>
      </c>
      <c r="AE47" s="8" t="s">
        <v>15</v>
      </c>
    </row>
    <row r="48" spans="1:31" ht="15" thickBot="1">
      <c r="B48" s="9">
        <v>42095</v>
      </c>
      <c r="C48" s="10">
        <v>34</v>
      </c>
      <c r="D48" s="10">
        <v>29000</v>
      </c>
      <c r="E48" s="12">
        <v>2.6999999999999997</v>
      </c>
      <c r="F48" s="10">
        <f>D48*E48/60</f>
        <v>1304.9999999999998</v>
      </c>
      <c r="G48" s="10"/>
      <c r="H48" s="10"/>
      <c r="I48" s="10"/>
      <c r="J48" s="10"/>
      <c r="K48" s="10"/>
      <c r="L48" s="10"/>
      <c r="M48" s="10"/>
      <c r="N48" s="10"/>
      <c r="O48" s="10"/>
      <c r="R48" s="9">
        <v>42095</v>
      </c>
      <c r="S48" s="10">
        <v>34</v>
      </c>
      <c r="T48" s="10">
        <v>29000</v>
      </c>
      <c r="U48" s="12">
        <v>2.4</v>
      </c>
      <c r="V48" s="10">
        <f>T48*U48/60</f>
        <v>1160</v>
      </c>
      <c r="W48" s="1"/>
      <c r="X48" s="1"/>
      <c r="Y48" s="1">
        <f>T48*0.3/64.8</f>
        <v>134.25925925925927</v>
      </c>
      <c r="Z48" s="1"/>
      <c r="AA48" s="1"/>
      <c r="AB48" s="1"/>
      <c r="AC48" s="1"/>
      <c r="AD48" s="1"/>
      <c r="AE48" s="1"/>
    </row>
    <row r="49" spans="2:31" ht="15" thickBot="1">
      <c r="B49" s="9">
        <v>42461</v>
      </c>
      <c r="C49" s="10">
        <v>35</v>
      </c>
      <c r="D49" s="10">
        <f>D48*(1+Salary_increase)</f>
        <v>29434.999999999996</v>
      </c>
      <c r="E49" s="12">
        <v>2.9999999999999996</v>
      </c>
      <c r="F49" s="10">
        <f t="shared" ref="F49:F74" si="16">D49*E49/60</f>
        <v>1471.7499999999995</v>
      </c>
      <c r="G49" s="10"/>
      <c r="H49" s="10"/>
      <c r="I49" s="10"/>
      <c r="J49" s="10"/>
      <c r="K49" s="10"/>
      <c r="L49" s="10"/>
      <c r="M49" s="10"/>
      <c r="N49" s="10"/>
      <c r="O49" s="10"/>
      <c r="R49" s="9">
        <v>42461</v>
      </c>
      <c r="S49" s="10">
        <v>35</v>
      </c>
      <c r="T49" s="10">
        <f>T48*(1+Salary_increase)</f>
        <v>29434.999999999996</v>
      </c>
      <c r="U49" s="12">
        <v>2.4</v>
      </c>
      <c r="V49" s="10">
        <f t="shared" ref="V49:V74" si="17">T49*U49/60</f>
        <v>1177.3999999999999</v>
      </c>
      <c r="W49" s="1"/>
      <c r="X49" s="1"/>
      <c r="Y49" s="1">
        <f t="shared" ref="Y49:Y74" si="18">Y48*(1+FPS2015_indexation)+T49*0.3/64.8</f>
        <v>272.5462962962963</v>
      </c>
      <c r="Z49" s="1"/>
      <c r="AA49" s="1"/>
      <c r="AB49" s="1"/>
      <c r="AC49" s="1"/>
      <c r="AD49" s="1"/>
      <c r="AE49" s="1"/>
    </row>
    <row r="50" spans="2:31" ht="15" thickBot="1">
      <c r="B50" s="9">
        <v>42826</v>
      </c>
      <c r="C50" s="10">
        <v>36</v>
      </c>
      <c r="D50" s="10">
        <f>D49*(1+Salary_increase)</f>
        <v>29876.524999999994</v>
      </c>
      <c r="E50" s="12">
        <v>3.2999999999999994</v>
      </c>
      <c r="F50" s="10">
        <f t="shared" si="16"/>
        <v>1643.2088749999994</v>
      </c>
      <c r="G50" s="10"/>
      <c r="H50" s="10"/>
      <c r="I50" s="10"/>
      <c r="J50" s="10"/>
      <c r="K50" s="10"/>
      <c r="L50" s="10"/>
      <c r="M50" s="10"/>
      <c r="N50" s="10"/>
      <c r="O50" s="10"/>
      <c r="R50" s="9">
        <v>42826</v>
      </c>
      <c r="S50" s="10">
        <v>36</v>
      </c>
      <c r="T50" s="10">
        <f>T49*(1+Salary_increase)</f>
        <v>29876.524999999994</v>
      </c>
      <c r="U50" s="12">
        <v>2.4</v>
      </c>
      <c r="V50" s="10">
        <f t="shared" si="17"/>
        <v>1195.0609999999999</v>
      </c>
      <c r="W50" s="1"/>
      <c r="X50" s="1"/>
      <c r="Y50" s="1">
        <f t="shared" si="18"/>
        <v>414.95173611111107</v>
      </c>
      <c r="Z50" s="1"/>
      <c r="AA50" s="1"/>
      <c r="AB50" s="1"/>
      <c r="AC50" s="1"/>
      <c r="AD50" s="1"/>
      <c r="AE50" s="1"/>
    </row>
    <row r="51" spans="2:31" ht="15" thickBot="1">
      <c r="B51" s="9">
        <v>43191</v>
      </c>
      <c r="C51" s="10">
        <v>37</v>
      </c>
      <c r="D51" s="10">
        <f>D50*(1+Salary_increase)</f>
        <v>30324.672874999993</v>
      </c>
      <c r="E51" s="12">
        <v>3.5999999999999992</v>
      </c>
      <c r="F51" s="10">
        <f t="shared" si="16"/>
        <v>1819.480372499999</v>
      </c>
      <c r="G51" s="10"/>
      <c r="H51" s="10"/>
      <c r="I51" s="10"/>
      <c r="J51" s="10"/>
      <c r="K51" s="10"/>
      <c r="L51" s="10"/>
      <c r="M51" s="10"/>
      <c r="N51" s="10"/>
      <c r="O51" s="10"/>
      <c r="R51" s="9">
        <v>43191</v>
      </c>
      <c r="S51" s="10">
        <v>37</v>
      </c>
      <c r="T51" s="10">
        <f>T50*(1+Salary_increase)</f>
        <v>30324.672874999993</v>
      </c>
      <c r="U51" s="12">
        <v>2.4</v>
      </c>
      <c r="V51" s="10">
        <f t="shared" si="17"/>
        <v>1212.9869149999997</v>
      </c>
      <c r="W51" s="1"/>
      <c r="X51" s="1"/>
      <c r="Y51" s="1">
        <f t="shared" si="18"/>
        <v>561.56801620370356</v>
      </c>
      <c r="Z51" s="1"/>
      <c r="AA51" s="1"/>
      <c r="AB51" s="1"/>
      <c r="AC51" s="1"/>
      <c r="AD51" s="1"/>
      <c r="AE51" s="1"/>
    </row>
    <row r="52" spans="2:31" ht="15" thickBot="1">
      <c r="B52" s="9">
        <v>43556</v>
      </c>
      <c r="C52" s="10">
        <v>38</v>
      </c>
      <c r="D52" s="10">
        <f>D51*(1+Salary_increase)*(1+$G$39)</f>
        <v>32712.571578423125</v>
      </c>
      <c r="E52" s="12">
        <v>3.899999999999999</v>
      </c>
      <c r="F52" s="10">
        <f t="shared" si="16"/>
        <v>2126.3171525975026</v>
      </c>
      <c r="G52" s="10"/>
      <c r="H52" s="10"/>
      <c r="I52" s="10"/>
      <c r="J52" s="10"/>
      <c r="K52" s="10"/>
      <c r="L52" s="10"/>
      <c r="M52" s="10"/>
      <c r="N52" s="10"/>
      <c r="O52" s="10"/>
      <c r="R52" s="9">
        <v>43556</v>
      </c>
      <c r="S52" s="10">
        <v>38</v>
      </c>
      <c r="T52" s="10">
        <f>T51*(1+Salary_increase)*(1+$G$39)</f>
        <v>32712.571578423125</v>
      </c>
      <c r="U52" s="12">
        <v>2.4</v>
      </c>
      <c r="V52" s="10">
        <f t="shared" si="17"/>
        <v>1308.5028631369248</v>
      </c>
      <c r="W52" s="1"/>
      <c r="X52" s="1"/>
      <c r="Y52" s="1">
        <f t="shared" si="18"/>
        <v>721.43862708760685</v>
      </c>
      <c r="Z52" s="1"/>
      <c r="AA52" s="1"/>
      <c r="AB52" s="1"/>
      <c r="AC52" s="1"/>
      <c r="AD52" s="1"/>
      <c r="AE52" s="1"/>
    </row>
    <row r="53" spans="2:31" ht="15" thickBot="1">
      <c r="B53" s="9">
        <v>43922</v>
      </c>
      <c r="C53" s="10">
        <v>39</v>
      </c>
      <c r="D53" s="10">
        <f>D52*(1+Salary_increase)</f>
        <v>33203.260152099472</v>
      </c>
      <c r="E53" s="12">
        <v>4.1999999999999993</v>
      </c>
      <c r="F53" s="10">
        <f t="shared" si="16"/>
        <v>2324.2282106469629</v>
      </c>
      <c r="G53" s="10"/>
      <c r="H53" s="10"/>
      <c r="I53" s="10"/>
      <c r="J53" s="10"/>
      <c r="K53" s="10"/>
      <c r="L53" s="10"/>
      <c r="M53" s="10"/>
      <c r="N53" s="10"/>
      <c r="O53" s="10"/>
      <c r="R53" s="9">
        <v>43922</v>
      </c>
      <c r="S53" s="10">
        <v>39</v>
      </c>
      <c r="T53" s="10">
        <f>T52*(1+Salary_increase)</f>
        <v>33203.260152099472</v>
      </c>
      <c r="U53" s="12">
        <v>2.4</v>
      </c>
      <c r="V53" s="10">
        <f t="shared" si="17"/>
        <v>1328.1304060839789</v>
      </c>
      <c r="W53" s="1"/>
      <c r="X53" s="1"/>
      <c r="Y53" s="1">
        <f t="shared" si="18"/>
        <v>885.97900349438146</v>
      </c>
      <c r="Z53" s="1"/>
      <c r="AA53" s="1"/>
      <c r="AB53" s="1"/>
      <c r="AC53" s="1"/>
      <c r="AD53" s="1"/>
      <c r="AE53" s="1"/>
    </row>
    <row r="54" spans="2:31" ht="15" thickBot="1">
      <c r="B54" s="9">
        <v>44287</v>
      </c>
      <c r="C54" s="10">
        <v>40</v>
      </c>
      <c r="D54" s="10">
        <f>D53*(1+Salary_increase)*(1+$G$40)</f>
        <v>35154.824907845461</v>
      </c>
      <c r="E54" s="12">
        <v>4.4999999999999991</v>
      </c>
      <c r="F54" s="10">
        <f t="shared" si="16"/>
        <v>2636.6118680884092</v>
      </c>
      <c r="G54" s="10"/>
      <c r="H54" s="10"/>
      <c r="I54" s="10">
        <v>0</v>
      </c>
      <c r="J54" s="11"/>
      <c r="K54" s="11"/>
      <c r="L54" s="11"/>
      <c r="M54" s="11"/>
      <c r="N54" s="11"/>
      <c r="O54" s="11"/>
      <c r="R54" s="9">
        <v>44287</v>
      </c>
      <c r="S54" s="10">
        <v>40</v>
      </c>
      <c r="T54" s="10">
        <f>T53*(1+Salary_increase)*(1+$G$40)</f>
        <v>35154.824907845461</v>
      </c>
      <c r="U54" s="12">
        <v>2.4</v>
      </c>
      <c r="V54" s="10">
        <f t="shared" si="17"/>
        <v>1406.1929963138184</v>
      </c>
      <c r="W54" s="33"/>
      <c r="X54" s="1"/>
      <c r="Y54" s="1">
        <f t="shared" si="18"/>
        <v>1062.0225075646001</v>
      </c>
      <c r="Z54" s="33"/>
      <c r="AA54" s="33"/>
      <c r="AB54" s="33"/>
      <c r="AC54" s="33"/>
      <c r="AD54" s="33"/>
      <c r="AE54" s="33"/>
    </row>
    <row r="55" spans="2:31" ht="15" thickBot="1">
      <c r="B55" s="9">
        <v>44652</v>
      </c>
      <c r="C55" s="10">
        <v>41</v>
      </c>
      <c r="D55" s="10">
        <f>D54*(1+Salary_increase)</f>
        <v>35682.147281463142</v>
      </c>
      <c r="E55" s="12">
        <v>4.4999999999999991</v>
      </c>
      <c r="F55" s="10">
        <f t="shared" si="16"/>
        <v>2676.1610461097353</v>
      </c>
      <c r="G55" s="10"/>
      <c r="H55" s="10"/>
      <c r="I55" s="10">
        <f t="shared" ref="I55:I74" si="19">I54*(1+FPS2015_indexation)+D55*0.3/64.8</f>
        <v>165.19512630307011</v>
      </c>
      <c r="J55" s="10"/>
      <c r="K55" s="10"/>
      <c r="L55" s="10"/>
      <c r="M55" s="10"/>
      <c r="N55" s="10"/>
      <c r="O55" s="10"/>
      <c r="R55" s="9">
        <v>44652</v>
      </c>
      <c r="S55" s="10">
        <v>41</v>
      </c>
      <c r="T55" s="10">
        <f>T54*(1+Salary_increase)</f>
        <v>35682.147281463142</v>
      </c>
      <c r="U55" s="12">
        <v>2.4</v>
      </c>
      <c r="V55" s="10">
        <f t="shared" si="17"/>
        <v>1427.2858912585257</v>
      </c>
      <c r="W55" s="1"/>
      <c r="X55" s="1"/>
      <c r="Y55" s="1">
        <f t="shared" si="18"/>
        <v>1243.1479714811392</v>
      </c>
      <c r="Z55" s="1"/>
      <c r="AA55" s="1"/>
      <c r="AB55" s="1"/>
      <c r="AC55" s="1"/>
      <c r="AD55" s="1"/>
      <c r="AE55" s="1"/>
    </row>
    <row r="56" spans="2:31" ht="15" thickBot="1">
      <c r="B56" s="9">
        <v>45017</v>
      </c>
      <c r="C56" s="10">
        <v>42</v>
      </c>
      <c r="D56" s="10">
        <f>D55*(1+Salary_increase)</f>
        <v>36217.379490685082</v>
      </c>
      <c r="E56" s="12">
        <v>4.4999999999999991</v>
      </c>
      <c r="F56" s="10">
        <f t="shared" si="16"/>
        <v>2716.3034618013803</v>
      </c>
      <c r="G56" s="10"/>
      <c r="H56" s="10"/>
      <c r="I56" s="10">
        <f t="shared" si="19"/>
        <v>335.34610639523225</v>
      </c>
      <c r="J56" s="10"/>
      <c r="K56" s="10"/>
      <c r="L56" s="10"/>
      <c r="M56" s="10"/>
      <c r="N56" s="10"/>
      <c r="O56" s="10"/>
      <c r="R56" s="9">
        <v>45017</v>
      </c>
      <c r="S56" s="10">
        <v>42</v>
      </c>
      <c r="T56" s="10">
        <f>T55*(1+Salary_increase)</f>
        <v>36217.379490685082</v>
      </c>
      <c r="U56" s="12">
        <v>2.4</v>
      </c>
      <c r="V56" s="10">
        <f t="shared" si="17"/>
        <v>1448.6951796274034</v>
      </c>
      <c r="W56" s="1"/>
      <c r="X56" s="1"/>
      <c r="Y56" s="1">
        <f t="shared" si="18"/>
        <v>1429.4682442509722</v>
      </c>
      <c r="Z56" s="1"/>
      <c r="AA56" s="1"/>
      <c r="AB56" s="1"/>
      <c r="AC56" s="1"/>
      <c r="AD56" s="1"/>
      <c r="AE56" s="1"/>
    </row>
    <row r="57" spans="2:31" ht="15" thickBot="1">
      <c r="B57" s="9">
        <v>45383</v>
      </c>
      <c r="C57" s="10">
        <v>43</v>
      </c>
      <c r="D57" s="10">
        <f>D56*(1+Salary_increase)</f>
        <v>36760.640183045354</v>
      </c>
      <c r="E57" s="12">
        <v>4.4999999999999991</v>
      </c>
      <c r="F57" s="10">
        <f t="shared" si="16"/>
        <v>2757.0480137284012</v>
      </c>
      <c r="G57" s="10"/>
      <c r="H57" s="10"/>
      <c r="I57" s="10">
        <f t="shared" si="19"/>
        <v>510.56444698674102</v>
      </c>
      <c r="J57" s="10"/>
      <c r="K57" s="10"/>
      <c r="L57" s="10"/>
      <c r="M57" s="10"/>
      <c r="N57" s="10"/>
      <c r="O57" s="10"/>
      <c r="R57" s="9">
        <v>45383</v>
      </c>
      <c r="S57" s="10">
        <v>43</v>
      </c>
      <c r="T57" s="10">
        <f>T56*(1+Salary_increase)</f>
        <v>36760.640183045354</v>
      </c>
      <c r="U57" s="12">
        <v>2.4</v>
      </c>
      <c r="V57" s="10">
        <f t="shared" si="17"/>
        <v>1470.4256073218141</v>
      </c>
      <c r="W57" s="1"/>
      <c r="X57" s="1"/>
      <c r="Y57" s="1">
        <f t="shared" si="18"/>
        <v>1621.0984169103172</v>
      </c>
      <c r="Z57" s="1"/>
      <c r="AA57" s="1"/>
      <c r="AB57" s="1"/>
      <c r="AC57" s="1"/>
      <c r="AD57" s="1"/>
      <c r="AE57" s="1"/>
    </row>
    <row r="58" spans="2:31" ht="15" thickBot="1">
      <c r="B58" s="9">
        <v>45748</v>
      </c>
      <c r="C58" s="10">
        <v>44</v>
      </c>
      <c r="D58" s="10">
        <f>D57*(1+Salary_increase)</f>
        <v>37312.04978579103</v>
      </c>
      <c r="E58" s="12">
        <v>4.4999999999999991</v>
      </c>
      <c r="F58" s="10">
        <f t="shared" si="16"/>
        <v>2798.4037339343267</v>
      </c>
      <c r="G58" s="10"/>
      <c r="H58" s="10"/>
      <c r="I58" s="10">
        <f t="shared" si="19"/>
        <v>690.96388492205608</v>
      </c>
      <c r="J58" s="10"/>
      <c r="K58" s="10"/>
      <c r="L58" s="10"/>
      <c r="M58" s="10"/>
      <c r="N58" s="10"/>
      <c r="O58" s="10"/>
      <c r="R58" s="9">
        <v>45748</v>
      </c>
      <c r="S58" s="10">
        <v>44</v>
      </c>
      <c r="T58" s="10">
        <f>T57*(1+Salary_increase)</f>
        <v>37312.04978579103</v>
      </c>
      <c r="U58" s="12">
        <v>2.4</v>
      </c>
      <c r="V58" s="10">
        <f t="shared" si="17"/>
        <v>1492.4819914316411</v>
      </c>
      <c r="W58" s="1"/>
      <c r="X58" s="1"/>
      <c r="Y58" s="1">
        <f t="shared" si="18"/>
        <v>1818.1558643944859</v>
      </c>
      <c r="Z58" s="1"/>
      <c r="AA58" s="1"/>
      <c r="AB58" s="1"/>
      <c r="AC58" s="1"/>
      <c r="AD58" s="1"/>
      <c r="AE58" s="1"/>
    </row>
    <row r="59" spans="2:31" ht="15" thickBot="1">
      <c r="B59" s="9">
        <v>46113</v>
      </c>
      <c r="C59" s="10">
        <v>45</v>
      </c>
      <c r="D59" s="10">
        <f>D58*(1+Salary_increase)*(1+$G$41)</f>
        <v>38691.735552082057</v>
      </c>
      <c r="E59" s="12">
        <v>4.4999999999999991</v>
      </c>
      <c r="F59" s="10">
        <f t="shared" si="16"/>
        <v>2901.8801664061539</v>
      </c>
      <c r="G59" s="10"/>
      <c r="H59" s="10"/>
      <c r="I59" s="10">
        <f t="shared" si="19"/>
        <v>880.45674852960008</v>
      </c>
      <c r="J59" s="11"/>
      <c r="K59" s="11"/>
      <c r="L59" s="11"/>
      <c r="M59" s="11"/>
      <c r="N59" s="11"/>
      <c r="O59" s="11"/>
      <c r="R59" s="9">
        <v>46113</v>
      </c>
      <c r="S59" s="10">
        <v>45</v>
      </c>
      <c r="T59" s="10">
        <f>T58*(1+Salary_increase)*(1+$G$41)</f>
        <v>38691.735552082057</v>
      </c>
      <c r="U59" s="12">
        <v>2.4</v>
      </c>
      <c r="V59" s="10">
        <f t="shared" si="17"/>
        <v>1547.6694220832824</v>
      </c>
      <c r="W59" s="1"/>
      <c r="X59" s="17"/>
      <c r="Y59" s="1">
        <f t="shared" si="18"/>
        <v>2024.5566076941163</v>
      </c>
      <c r="Z59" s="11"/>
      <c r="AA59" s="11"/>
      <c r="AB59" s="11"/>
      <c r="AC59" s="11"/>
      <c r="AD59" s="11"/>
      <c r="AE59" s="11"/>
    </row>
    <row r="60" spans="2:31" ht="15" thickBot="1">
      <c r="B60" s="9">
        <v>46478</v>
      </c>
      <c r="C60" s="10">
        <v>46</v>
      </c>
      <c r="D60" s="10">
        <f>D59*(1+Salary_increase)</f>
        <v>39272.11158536328</v>
      </c>
      <c r="E60" s="12">
        <v>4.4999999999999991</v>
      </c>
      <c r="F60" s="10">
        <f t="shared" si="16"/>
        <v>2945.4083689022455</v>
      </c>
      <c r="G60" s="10"/>
      <c r="H60" s="10"/>
      <c r="I60" s="10">
        <f t="shared" si="19"/>
        <v>1075.478931171263</v>
      </c>
      <c r="J60" s="10"/>
      <c r="K60" s="10"/>
      <c r="L60" s="10"/>
      <c r="M60" s="10"/>
      <c r="N60" s="10"/>
      <c r="O60" s="10"/>
      <c r="R60" s="9">
        <v>46478</v>
      </c>
      <c r="S60" s="10">
        <v>46</v>
      </c>
      <c r="T60" s="10">
        <f>T59*(1+Salary_increase)</f>
        <v>39272.11158536328</v>
      </c>
      <c r="U60" s="12">
        <v>2.4</v>
      </c>
      <c r="V60" s="10">
        <f t="shared" si="17"/>
        <v>1570.8844634145312</v>
      </c>
      <c r="W60" s="1"/>
      <c r="X60" s="17"/>
      <c r="Y60" s="1">
        <f t="shared" si="18"/>
        <v>2236.7402882232468</v>
      </c>
      <c r="Z60" s="10"/>
      <c r="AA60" s="10"/>
      <c r="AB60" s="10"/>
      <c r="AC60" s="10"/>
      <c r="AD60" s="10"/>
      <c r="AE60" s="10"/>
    </row>
    <row r="61" spans="2:31" ht="15" thickBot="1">
      <c r="B61" s="9">
        <v>46844</v>
      </c>
      <c r="C61" s="10">
        <v>47</v>
      </c>
      <c r="D61" s="10">
        <f>D60*(1+Salary_increase)*(1+$G$42)</f>
        <v>40967.933216011603</v>
      </c>
      <c r="E61" s="12">
        <v>4.4999999999999991</v>
      </c>
      <c r="F61" s="10">
        <f t="shared" si="16"/>
        <v>3072.5949912008696</v>
      </c>
      <c r="G61" s="10"/>
      <c r="H61" s="10"/>
      <c r="I61" s="10">
        <f t="shared" si="19"/>
        <v>1281.277472620367</v>
      </c>
      <c r="J61" s="10"/>
      <c r="K61" s="10"/>
      <c r="L61" s="10"/>
      <c r="M61" s="10"/>
      <c r="N61" s="10"/>
      <c r="O61" s="10"/>
      <c r="R61" s="9">
        <v>46844</v>
      </c>
      <c r="S61" s="10">
        <v>47</v>
      </c>
      <c r="T61" s="10">
        <f>T60*(1+Salary_increase)*(1+$G$42)</f>
        <v>40967.933216011603</v>
      </c>
      <c r="U61" s="12">
        <v>2.4</v>
      </c>
      <c r="V61" s="10">
        <f t="shared" si="17"/>
        <v>1638.7173286404641</v>
      </c>
      <c r="W61" s="1"/>
      <c r="X61" s="17"/>
      <c r="Y61" s="1">
        <f t="shared" si="18"/>
        <v>2459.9577500281307</v>
      </c>
      <c r="Z61" s="10"/>
      <c r="AA61" s="10"/>
      <c r="AB61" s="10"/>
      <c r="AC61" s="10"/>
      <c r="AD61" s="10"/>
      <c r="AE61" s="10"/>
    </row>
    <row r="62" spans="2:31" ht="15" thickBot="1">
      <c r="B62" s="9">
        <v>47209</v>
      </c>
      <c r="C62" s="10">
        <v>48</v>
      </c>
      <c r="D62" s="10">
        <f>D61*(1+Salary_increase)</f>
        <v>41582.452214251774</v>
      </c>
      <c r="E62" s="12">
        <v>4.4999999999999991</v>
      </c>
      <c r="F62" s="10">
        <f t="shared" si="16"/>
        <v>3118.6839160688824</v>
      </c>
      <c r="G62" s="10"/>
      <c r="H62" s="10"/>
      <c r="I62" s="10">
        <f t="shared" si="19"/>
        <v>1493.0079875534307</v>
      </c>
      <c r="J62" s="10"/>
      <c r="K62" s="10"/>
      <c r="L62" s="10"/>
      <c r="M62" s="10"/>
      <c r="N62" s="10"/>
      <c r="O62" s="10"/>
      <c r="R62" s="9">
        <v>47209</v>
      </c>
      <c r="S62" s="10">
        <v>48</v>
      </c>
      <c r="T62" s="10">
        <f>T61*(1+Salary_increase)</f>
        <v>41582.452214251774</v>
      </c>
      <c r="U62" s="12">
        <v>2.4</v>
      </c>
      <c r="V62" s="10">
        <f t="shared" si="17"/>
        <v>1663.2980885700708</v>
      </c>
      <c r="W62" s="1"/>
      <c r="X62" s="17"/>
      <c r="Y62" s="1">
        <f t="shared" si="18"/>
        <v>2689.3684691223107</v>
      </c>
      <c r="Z62" s="10"/>
      <c r="AA62" s="10"/>
      <c r="AB62" s="10"/>
      <c r="AC62" s="10"/>
      <c r="AD62" s="10"/>
      <c r="AE62" s="10"/>
    </row>
    <row r="63" spans="2:31" ht="15" thickBot="1">
      <c r="B63" s="9">
        <v>47574</v>
      </c>
      <c r="C63" s="10">
        <v>49</v>
      </c>
      <c r="D63" s="10">
        <f>D62*(1+Salary_increase)</f>
        <v>42206.18899746555</v>
      </c>
      <c r="E63" s="12">
        <v>4.4999999999999991</v>
      </c>
      <c r="F63" s="10">
        <f t="shared" si="16"/>
        <v>3165.4641748099157</v>
      </c>
      <c r="G63" s="10"/>
      <c r="H63" s="10"/>
      <c r="I63" s="10">
        <f t="shared" si="19"/>
        <v>1710.8021305031466</v>
      </c>
      <c r="J63" s="10"/>
      <c r="K63" s="10"/>
      <c r="L63" s="10"/>
      <c r="M63" s="10"/>
      <c r="N63" s="10"/>
      <c r="O63" s="10"/>
      <c r="R63" s="9">
        <v>47574</v>
      </c>
      <c r="S63" s="10">
        <v>49</v>
      </c>
      <c r="T63" s="10">
        <f>T62*(1+Salary_increase)</f>
        <v>42206.18899746555</v>
      </c>
      <c r="U63" s="12">
        <v>2.4</v>
      </c>
      <c r="V63" s="10">
        <f t="shared" si="17"/>
        <v>1688.2475598986218</v>
      </c>
      <c r="W63" s="1"/>
      <c r="X63" s="17"/>
      <c r="Y63" s="1">
        <f t="shared" si="18"/>
        <v>2925.1080192955596</v>
      </c>
      <c r="Z63" s="10"/>
      <c r="AA63" s="10"/>
      <c r="AB63" s="10"/>
      <c r="AC63" s="10"/>
      <c r="AD63" s="10"/>
      <c r="AE63" s="10"/>
    </row>
    <row r="64" spans="2:31" ht="15" thickBot="1">
      <c r="B64" s="9">
        <v>47939</v>
      </c>
      <c r="C64" s="10">
        <v>50</v>
      </c>
      <c r="D64" s="10">
        <f>D63*(1+Salary_increase)*(1+$G$43)</f>
        <v>45622.950631929081</v>
      </c>
      <c r="E64" s="12">
        <v>4.4999999999999991</v>
      </c>
      <c r="F64" s="10">
        <f t="shared" si="16"/>
        <v>3421.7212973946803</v>
      </c>
      <c r="G64" s="10"/>
      <c r="H64" s="10"/>
      <c r="I64" s="10">
        <f t="shared" si="19"/>
        <v>1947.6815264974023</v>
      </c>
      <c r="J64" s="11"/>
      <c r="K64" s="11"/>
      <c r="L64" s="11"/>
      <c r="M64" s="11"/>
      <c r="N64" s="11"/>
      <c r="O64" s="11"/>
      <c r="R64" s="9">
        <v>47939</v>
      </c>
      <c r="S64" s="10">
        <v>50</v>
      </c>
      <c r="T64" s="10">
        <f>T63*(1+Salary_increase)*(1+$G$43)</f>
        <v>45622.950631929081</v>
      </c>
      <c r="U64" s="12">
        <v>2.4</v>
      </c>
      <c r="V64" s="10">
        <f t="shared" si="17"/>
        <v>1824.9180252771632</v>
      </c>
      <c r="W64" s="1"/>
      <c r="X64" s="17"/>
      <c r="Y64" s="1">
        <f t="shared" si="18"/>
        <v>3180.2020036217014</v>
      </c>
      <c r="Z64" s="11"/>
      <c r="AA64" s="11"/>
      <c r="AB64" s="11"/>
      <c r="AC64" s="11"/>
      <c r="AD64" s="11"/>
      <c r="AE64" s="11"/>
    </row>
    <row r="65" spans="2:31" ht="15" thickBot="1">
      <c r="B65" s="9">
        <v>48305</v>
      </c>
      <c r="C65" s="10">
        <v>51</v>
      </c>
      <c r="D65" s="10">
        <f t="shared" ref="D65:D74" si="20">D64*(1+Salary_increase)</f>
        <v>46307.294891408012</v>
      </c>
      <c r="E65" s="12">
        <v>4.4999999999999991</v>
      </c>
      <c r="F65" s="10">
        <f t="shared" si="16"/>
        <v>3473.0471168556005</v>
      </c>
      <c r="G65" s="10"/>
      <c r="H65" s="10"/>
      <c r="I65" s="10">
        <f t="shared" si="19"/>
        <v>2191.2823738921225</v>
      </c>
      <c r="J65" s="10"/>
      <c r="K65" s="10"/>
      <c r="L65" s="10"/>
      <c r="M65" s="10"/>
      <c r="N65" s="10"/>
      <c r="O65" s="10"/>
      <c r="R65" s="9">
        <v>48305</v>
      </c>
      <c r="S65" s="10">
        <v>51</v>
      </c>
      <c r="T65" s="10">
        <f t="shared" ref="T65:T74" si="21">T64*(1+Salary_increase)</f>
        <v>46307.294891408012</v>
      </c>
      <c r="U65" s="12">
        <v>2.4</v>
      </c>
      <c r="V65" s="10">
        <f t="shared" si="17"/>
        <v>1852.2917956563206</v>
      </c>
      <c r="W65" s="1"/>
      <c r="X65" s="17"/>
      <c r="Y65" s="1">
        <f t="shared" si="18"/>
        <v>3442.2906581732859</v>
      </c>
      <c r="Z65" s="11"/>
      <c r="AA65" s="11"/>
      <c r="AB65" s="11"/>
      <c r="AC65" s="11"/>
      <c r="AD65" s="11"/>
      <c r="AE65" s="11"/>
    </row>
    <row r="66" spans="2:31" ht="15" thickBot="1">
      <c r="B66" s="9">
        <v>48670</v>
      </c>
      <c r="C66" s="10">
        <v>52</v>
      </c>
      <c r="D66" s="10">
        <f t="shared" si="20"/>
        <v>47001.904314779131</v>
      </c>
      <c r="E66" s="12">
        <v>4.4999999999999991</v>
      </c>
      <c r="F66" s="10">
        <f t="shared" si="16"/>
        <v>3525.1428236084339</v>
      </c>
      <c r="G66" s="10"/>
      <c r="H66" s="10"/>
      <c r="I66" s="10">
        <f t="shared" si="19"/>
        <v>2441.753018365222</v>
      </c>
      <c r="J66" s="10"/>
      <c r="K66" s="10"/>
      <c r="L66" s="10"/>
      <c r="M66" s="10"/>
      <c r="N66" s="10"/>
      <c r="O66" s="10"/>
      <c r="R66" s="9">
        <v>48670</v>
      </c>
      <c r="S66" s="10">
        <v>52</v>
      </c>
      <c r="T66" s="10">
        <f t="shared" si="21"/>
        <v>47001.904314779131</v>
      </c>
      <c r="U66" s="12">
        <v>2.4</v>
      </c>
      <c r="V66" s="10">
        <f t="shared" si="17"/>
        <v>1880.0761725911652</v>
      </c>
      <c r="W66" s="1"/>
      <c r="X66" s="17"/>
      <c r="Y66" s="1">
        <f t="shared" si="18"/>
        <v>3711.5264269106028</v>
      </c>
      <c r="Z66" s="11"/>
      <c r="AA66" s="11"/>
      <c r="AB66" s="11"/>
      <c r="AC66" s="11"/>
      <c r="AD66" s="11"/>
      <c r="AE66" s="11"/>
    </row>
    <row r="67" spans="2:31" ht="15" thickBot="1">
      <c r="B67" s="9">
        <v>49035</v>
      </c>
      <c r="C67" s="10">
        <v>53</v>
      </c>
      <c r="D67" s="10">
        <f t="shared" si="20"/>
        <v>47706.932879500811</v>
      </c>
      <c r="E67" s="12">
        <v>4.4999999999999991</v>
      </c>
      <c r="F67" s="10">
        <f t="shared" si="16"/>
        <v>3578.01996596256</v>
      </c>
      <c r="G67" s="10"/>
      <c r="H67" s="10"/>
      <c r="I67" s="10">
        <f t="shared" si="19"/>
        <v>2699.2447436383891</v>
      </c>
      <c r="J67" s="10"/>
      <c r="K67" s="10"/>
      <c r="L67" s="10"/>
      <c r="M67" s="10"/>
      <c r="N67" s="10"/>
      <c r="O67" s="10"/>
      <c r="R67" s="9">
        <v>49035</v>
      </c>
      <c r="S67" s="10">
        <v>53</v>
      </c>
      <c r="T67" s="10">
        <f t="shared" si="21"/>
        <v>47706.932879500811</v>
      </c>
      <c r="U67" s="12">
        <v>2.4</v>
      </c>
      <c r="V67" s="10">
        <f t="shared" si="17"/>
        <v>1908.2773151800325</v>
      </c>
      <c r="W67" s="1"/>
      <c r="X67" s="17"/>
      <c r="Y67" s="1">
        <f t="shared" si="18"/>
        <v>3988.0647533119504</v>
      </c>
      <c r="Z67" s="11"/>
      <c r="AA67" s="11"/>
      <c r="AB67" s="11"/>
      <c r="AC67" s="11"/>
      <c r="AD67" s="11"/>
      <c r="AE67" s="11"/>
    </row>
    <row r="68" spans="2:31" ht="15" thickBot="1">
      <c r="B68" s="9">
        <v>49400</v>
      </c>
      <c r="C68" s="10">
        <v>54</v>
      </c>
      <c r="D68" s="10">
        <f t="shared" si="20"/>
        <v>48422.536872693316</v>
      </c>
      <c r="E68" s="12">
        <v>4.4999999999999991</v>
      </c>
      <c r="F68" s="10">
        <f t="shared" si="16"/>
        <v>3631.6902654519977</v>
      </c>
      <c r="G68" s="10"/>
      <c r="H68" s="10"/>
      <c r="I68" s="10">
        <f t="shared" si="19"/>
        <v>2963.9118262406187</v>
      </c>
      <c r="J68" s="10"/>
      <c r="K68" s="10"/>
      <c r="L68" s="10"/>
      <c r="M68" s="10"/>
      <c r="N68" s="10"/>
      <c r="O68" s="10"/>
      <c r="R68" s="9">
        <v>49400</v>
      </c>
      <c r="S68" s="10">
        <v>54</v>
      </c>
      <c r="T68" s="10">
        <f t="shared" si="21"/>
        <v>48422.536872693316</v>
      </c>
      <c r="U68" s="12">
        <v>2.4</v>
      </c>
      <c r="V68" s="10">
        <f t="shared" si="17"/>
        <v>1936.9014749077326</v>
      </c>
      <c r="W68" s="1"/>
      <c r="X68" s="17"/>
      <c r="Y68" s="1">
        <f t="shared" si="18"/>
        <v>4272.0641360592836</v>
      </c>
      <c r="Z68" s="11"/>
      <c r="AA68" s="11"/>
      <c r="AB68" s="11"/>
      <c r="AC68" s="11"/>
      <c r="AD68" s="11"/>
      <c r="AE68" s="11"/>
    </row>
    <row r="69" spans="2:31" ht="15" thickBot="1">
      <c r="B69" s="9">
        <v>49766</v>
      </c>
      <c r="C69" s="10">
        <v>55</v>
      </c>
      <c r="D69" s="10">
        <f t="shared" si="20"/>
        <v>49148.874925783712</v>
      </c>
      <c r="E69" s="12">
        <v>4.4999999999999991</v>
      </c>
      <c r="F69" s="10">
        <f t="shared" si="16"/>
        <v>3686.1656194337775</v>
      </c>
      <c r="G69" s="13">
        <v>0.62</v>
      </c>
      <c r="H69" s="10">
        <f>F69*G69</f>
        <v>2285.4226840489418</v>
      </c>
      <c r="I69" s="10">
        <f t="shared" si="19"/>
        <v>3235.9115912535967</v>
      </c>
      <c r="J69" s="11">
        <f>H69/4*12</f>
        <v>6856.2680521468255</v>
      </c>
      <c r="K69" s="11">
        <f>I69/4*12</f>
        <v>9707.7347737607906</v>
      </c>
      <c r="L69" s="11">
        <f>J69+K69</f>
        <v>16564.002825907617</v>
      </c>
      <c r="M69" s="11">
        <f>H69*3/4</f>
        <v>1714.0670130367064</v>
      </c>
      <c r="N69" s="11">
        <f>I69*3/4</f>
        <v>2426.9336934401977</v>
      </c>
      <c r="O69" s="11">
        <f>M69+N69</f>
        <v>4141.0007064769043</v>
      </c>
      <c r="R69" s="9">
        <v>49766</v>
      </c>
      <c r="S69" s="10">
        <v>55</v>
      </c>
      <c r="T69" s="10">
        <f t="shared" si="21"/>
        <v>49148.874925783712</v>
      </c>
      <c r="U69" s="12">
        <v>2.4</v>
      </c>
      <c r="V69" s="10">
        <f t="shared" si="17"/>
        <v>1965.9549970313485</v>
      </c>
      <c r="W69" s="13">
        <v>0.62</v>
      </c>
      <c r="X69" s="10">
        <f>V69*W69</f>
        <v>1218.892098159436</v>
      </c>
      <c r="Y69" s="1">
        <f t="shared" si="18"/>
        <v>4563.6861857195418</v>
      </c>
      <c r="Z69" s="11">
        <f>X69/4*12</f>
        <v>3656.6762944783081</v>
      </c>
      <c r="AA69" s="11">
        <f>Y69/4*12</f>
        <v>13691.058557158625</v>
      </c>
      <c r="AB69" s="11">
        <f>Z69+AA69</f>
        <v>17347.734851636935</v>
      </c>
      <c r="AC69" s="11">
        <f>X69*3/4</f>
        <v>914.16907361957703</v>
      </c>
      <c r="AD69" s="11">
        <f>Y69*3/4</f>
        <v>3422.7646392896563</v>
      </c>
      <c r="AE69" s="11">
        <f>AC69+AD69</f>
        <v>4336.9337129092337</v>
      </c>
    </row>
    <row r="70" spans="2:31" ht="15" thickBot="1">
      <c r="B70" s="9">
        <v>50131</v>
      </c>
      <c r="C70" s="10">
        <v>56</v>
      </c>
      <c r="D70" s="10">
        <f t="shared" si="20"/>
        <v>49886.10804967046</v>
      </c>
      <c r="E70" s="12">
        <v>4.4999999999999991</v>
      </c>
      <c r="F70" s="10">
        <f t="shared" si="16"/>
        <v>3741.4581037252838</v>
      </c>
      <c r="G70" s="13">
        <v>0.64600000000000002</v>
      </c>
      <c r="H70" s="10">
        <f t="shared" ref="H70:H74" si="22">F70*G70</f>
        <v>2416.9819350065336</v>
      </c>
      <c r="I70" s="10">
        <f t="shared" si="19"/>
        <v>3515.4044690560595</v>
      </c>
      <c r="J70" s="10">
        <f>H70/4*12</f>
        <v>7250.9458050196008</v>
      </c>
      <c r="K70" s="10">
        <f t="shared" ref="K70:K74" si="23">I70/4*12</f>
        <v>10546.213407168179</v>
      </c>
      <c r="L70" s="10">
        <f t="shared" ref="L70:L74" si="24">J70+K70</f>
        <v>17797.15921218778</v>
      </c>
      <c r="M70" s="10">
        <f>H70*3/4</f>
        <v>1812.7364512549002</v>
      </c>
      <c r="N70" s="10">
        <f t="shared" ref="N70:N74" si="25">I70*3/4</f>
        <v>2636.5533517920449</v>
      </c>
      <c r="O70" s="10">
        <f t="shared" ref="O70:O74" si="26">M70+N70</f>
        <v>4449.2898030469451</v>
      </c>
      <c r="R70" s="9">
        <v>50131</v>
      </c>
      <c r="S70" s="10">
        <v>56</v>
      </c>
      <c r="T70" s="10">
        <f t="shared" si="21"/>
        <v>49886.10804967046</v>
      </c>
      <c r="U70" s="12">
        <v>2.4</v>
      </c>
      <c r="V70" s="10">
        <f t="shared" si="17"/>
        <v>1995.4443219868183</v>
      </c>
      <c r="W70" s="13">
        <v>0.64600000000000002</v>
      </c>
      <c r="X70" s="10">
        <f t="shared" ref="X70:X73" si="27">V70*W70</f>
        <v>1289.0570320034847</v>
      </c>
      <c r="Y70" s="1">
        <f t="shared" si="18"/>
        <v>4863.0956824389941</v>
      </c>
      <c r="Z70" s="10">
        <f>X70/4*12</f>
        <v>3867.1710960104538</v>
      </c>
      <c r="AA70" s="10">
        <f t="shared" ref="AA70:AA74" si="28">Y70/4*12</f>
        <v>14589.287047316982</v>
      </c>
      <c r="AB70" s="10">
        <f t="shared" ref="AB70:AB74" si="29">Z70+AA70</f>
        <v>18456.458143327436</v>
      </c>
      <c r="AC70" s="10">
        <f>X70*3/4</f>
        <v>966.79277400261344</v>
      </c>
      <c r="AD70" s="10">
        <f t="shared" ref="AD70:AD74" si="30">Y70*3/4</f>
        <v>3647.3217618292456</v>
      </c>
      <c r="AE70" s="10">
        <f t="shared" ref="AE70:AE74" si="31">AC70+AD70</f>
        <v>4614.114535831859</v>
      </c>
    </row>
    <row r="71" spans="2:31" ht="15" thickBot="1">
      <c r="B71" s="9">
        <v>50496</v>
      </c>
      <c r="C71" s="10">
        <v>57</v>
      </c>
      <c r="D71" s="10">
        <f t="shared" si="20"/>
        <v>50634.399670415514</v>
      </c>
      <c r="E71" s="12">
        <v>4.4999999999999991</v>
      </c>
      <c r="F71" s="10">
        <f t="shared" si="16"/>
        <v>3797.5799752811631</v>
      </c>
      <c r="G71" s="13">
        <v>0.67400000000000004</v>
      </c>
      <c r="H71" s="10">
        <f t="shared" si="22"/>
        <v>2559.5689033395042</v>
      </c>
      <c r="I71" s="10">
        <f t="shared" si="19"/>
        <v>3802.5540530845647</v>
      </c>
      <c r="J71" s="10">
        <f>H71/4*12</f>
        <v>7678.7067100185122</v>
      </c>
      <c r="K71" s="10">
        <f t="shared" si="23"/>
        <v>11407.662159253694</v>
      </c>
      <c r="L71" s="10">
        <f t="shared" si="24"/>
        <v>19086.368869272206</v>
      </c>
      <c r="M71" s="10">
        <f>H71*3/4</f>
        <v>1919.6766775046281</v>
      </c>
      <c r="N71" s="10">
        <f t="shared" si="25"/>
        <v>2851.9155398134235</v>
      </c>
      <c r="O71" s="10">
        <f t="shared" si="26"/>
        <v>4771.5922173180516</v>
      </c>
      <c r="R71" s="9">
        <v>50496</v>
      </c>
      <c r="S71" s="10">
        <v>57</v>
      </c>
      <c r="T71" s="10">
        <f t="shared" si="21"/>
        <v>50634.399670415514</v>
      </c>
      <c r="U71" s="12">
        <v>2.4</v>
      </c>
      <c r="V71" s="10">
        <f t="shared" si="17"/>
        <v>2025.3759868166205</v>
      </c>
      <c r="W71" s="13">
        <v>0.67400000000000004</v>
      </c>
      <c r="X71" s="10">
        <f t="shared" si="27"/>
        <v>1365.1034151144024</v>
      </c>
      <c r="Y71" s="1">
        <f t="shared" si="18"/>
        <v>5170.4606346682431</v>
      </c>
      <c r="Z71" s="10">
        <f>X71/4*12</f>
        <v>4095.3102453432075</v>
      </c>
      <c r="AA71" s="10">
        <f t="shared" si="28"/>
        <v>15511.381904004729</v>
      </c>
      <c r="AB71" s="10">
        <f t="shared" si="29"/>
        <v>19606.692149347939</v>
      </c>
      <c r="AC71" s="10">
        <f>X71*3/4</f>
        <v>1023.8275613358019</v>
      </c>
      <c r="AD71" s="10">
        <f t="shared" si="30"/>
        <v>3877.8454760011823</v>
      </c>
      <c r="AE71" s="10">
        <f t="shared" si="31"/>
        <v>4901.6730373369846</v>
      </c>
    </row>
    <row r="72" spans="2:31" ht="15" thickBot="1">
      <c r="B72" s="9">
        <v>50861</v>
      </c>
      <c r="C72" s="10">
        <v>58</v>
      </c>
      <c r="D72" s="10">
        <f t="shared" si="20"/>
        <v>51393.915665471744</v>
      </c>
      <c r="E72" s="12">
        <v>4.4999999999999991</v>
      </c>
      <c r="F72" s="10">
        <f t="shared" si="16"/>
        <v>3854.5436749103801</v>
      </c>
      <c r="G72" s="13">
        <v>0.70499999999999996</v>
      </c>
      <c r="H72" s="10">
        <f t="shared" si="22"/>
        <v>2717.4532908118176</v>
      </c>
      <c r="I72" s="10">
        <f t="shared" si="19"/>
        <v>4097.527158628387</v>
      </c>
      <c r="J72" s="10">
        <f>H72/4*12</f>
        <v>8152.3598724354524</v>
      </c>
      <c r="K72" s="10">
        <f t="shared" si="23"/>
        <v>12292.581475885161</v>
      </c>
      <c r="L72" s="10">
        <f t="shared" si="24"/>
        <v>20444.941348320615</v>
      </c>
      <c r="M72" s="10">
        <f>H72*3/4</f>
        <v>2038.0899681088631</v>
      </c>
      <c r="N72" s="10">
        <f t="shared" si="25"/>
        <v>3073.1453689712903</v>
      </c>
      <c r="O72" s="10">
        <f t="shared" si="26"/>
        <v>5111.2353370801538</v>
      </c>
      <c r="R72" s="9">
        <v>50861</v>
      </c>
      <c r="S72" s="10">
        <v>58</v>
      </c>
      <c r="T72" s="10">
        <f t="shared" si="21"/>
        <v>51393.915665471744</v>
      </c>
      <c r="U72" s="12">
        <v>2.4</v>
      </c>
      <c r="V72" s="10">
        <f t="shared" si="17"/>
        <v>2055.7566266188696</v>
      </c>
      <c r="W72" s="13">
        <v>0.70499999999999996</v>
      </c>
      <c r="X72" s="10">
        <f t="shared" si="27"/>
        <v>1449.3084217663029</v>
      </c>
      <c r="Y72" s="1">
        <f t="shared" si="18"/>
        <v>5485.952338935821</v>
      </c>
      <c r="Z72" s="10">
        <f>X72/4*12</f>
        <v>4347.9252652989089</v>
      </c>
      <c r="AA72" s="10">
        <f t="shared" si="28"/>
        <v>16457.857016807462</v>
      </c>
      <c r="AB72" s="10">
        <f t="shared" si="29"/>
        <v>20805.782282106371</v>
      </c>
      <c r="AC72" s="10">
        <f>X72*3/4</f>
        <v>1086.9813163247272</v>
      </c>
      <c r="AD72" s="10">
        <f t="shared" si="30"/>
        <v>4114.4642542018655</v>
      </c>
      <c r="AE72" s="10">
        <f t="shared" si="31"/>
        <v>5201.4455705265927</v>
      </c>
    </row>
    <row r="73" spans="2:31" ht="15" thickBot="1">
      <c r="B73" s="9">
        <v>51227</v>
      </c>
      <c r="C73" s="10">
        <v>59</v>
      </c>
      <c r="D73" s="10">
        <f t="shared" si="20"/>
        <v>52164.824400453814</v>
      </c>
      <c r="E73" s="12">
        <v>4.4999999999999991</v>
      </c>
      <c r="F73" s="10">
        <f t="shared" si="16"/>
        <v>3912.3618300340354</v>
      </c>
      <c r="G73" s="13">
        <v>0.73699999999999999</v>
      </c>
      <c r="H73" s="10">
        <f t="shared" si="22"/>
        <v>2883.4106687350841</v>
      </c>
      <c r="I73" s="10">
        <f t="shared" si="19"/>
        <v>4400.4938826765801</v>
      </c>
      <c r="J73" s="10">
        <f>H73/4*12</f>
        <v>8650.2320062052531</v>
      </c>
      <c r="K73" s="10">
        <f t="shared" si="23"/>
        <v>13201.481648029741</v>
      </c>
      <c r="L73" s="10">
        <f t="shared" si="24"/>
        <v>21851.713654234994</v>
      </c>
      <c r="M73" s="10">
        <f>H73*3/4</f>
        <v>2162.5580015513133</v>
      </c>
      <c r="N73" s="10">
        <f t="shared" si="25"/>
        <v>3300.3704120074353</v>
      </c>
      <c r="O73" s="10">
        <f t="shared" si="26"/>
        <v>5462.9284135587486</v>
      </c>
      <c r="R73" s="9">
        <v>51227</v>
      </c>
      <c r="S73" s="10">
        <v>59</v>
      </c>
      <c r="T73" s="10">
        <f t="shared" si="21"/>
        <v>52164.824400453814</v>
      </c>
      <c r="U73" s="12">
        <v>2.4</v>
      </c>
      <c r="V73" s="10">
        <f t="shared" si="17"/>
        <v>2086.5929760181525</v>
      </c>
      <c r="W73" s="13">
        <v>0.73699999999999999</v>
      </c>
      <c r="X73" s="10">
        <f t="shared" si="27"/>
        <v>1537.8190233253783</v>
      </c>
      <c r="Y73" s="1">
        <f t="shared" si="18"/>
        <v>5809.7454406886254</v>
      </c>
      <c r="Z73" s="10">
        <f>X73/4*12</f>
        <v>4613.4570699761352</v>
      </c>
      <c r="AA73" s="10">
        <f t="shared" si="28"/>
        <v>17429.236322065877</v>
      </c>
      <c r="AB73" s="10">
        <f t="shared" si="29"/>
        <v>22042.693392042012</v>
      </c>
      <c r="AC73" s="10">
        <f>X73*3/4</f>
        <v>1153.3642674940338</v>
      </c>
      <c r="AD73" s="10">
        <f t="shared" si="30"/>
        <v>4357.3090805164693</v>
      </c>
      <c r="AE73" s="10">
        <f t="shared" si="31"/>
        <v>5510.6733480105031</v>
      </c>
    </row>
    <row r="74" spans="2:31" ht="15" thickBot="1">
      <c r="B74" s="9">
        <v>51592</v>
      </c>
      <c r="C74" s="10">
        <v>60</v>
      </c>
      <c r="D74" s="10">
        <f t="shared" si="20"/>
        <v>52947.296766460619</v>
      </c>
      <c r="E74" s="12">
        <v>4.4999999999999991</v>
      </c>
      <c r="F74" s="10">
        <f t="shared" si="16"/>
        <v>3971.0472574845458</v>
      </c>
      <c r="G74" s="13">
        <v>1</v>
      </c>
      <c r="H74" s="10">
        <f t="shared" si="22"/>
        <v>3971.0472574845458</v>
      </c>
      <c r="I74" s="10">
        <f t="shared" si="19"/>
        <v>4711.627664835527</v>
      </c>
      <c r="J74" s="11">
        <f>H74/4*12</f>
        <v>11913.141772453637</v>
      </c>
      <c r="K74" s="11">
        <f t="shared" si="23"/>
        <v>14134.882994506581</v>
      </c>
      <c r="L74" s="11">
        <f t="shared" si="24"/>
        <v>26048.024766960218</v>
      </c>
      <c r="M74" s="11">
        <f>H74*3/4</f>
        <v>2978.2854431134092</v>
      </c>
      <c r="N74" s="11">
        <f t="shared" si="25"/>
        <v>3533.7207486266452</v>
      </c>
      <c r="O74" s="11">
        <f t="shared" si="26"/>
        <v>6512.0061917400544</v>
      </c>
      <c r="R74" s="9">
        <v>51592</v>
      </c>
      <c r="S74" s="10">
        <v>60</v>
      </c>
      <c r="T74" s="10">
        <f t="shared" si="21"/>
        <v>52947.296766460619</v>
      </c>
      <c r="U74" s="12">
        <v>2.4</v>
      </c>
      <c r="V74" s="10">
        <f t="shared" si="17"/>
        <v>2117.8918706584245</v>
      </c>
      <c r="W74" s="13">
        <v>1</v>
      </c>
      <c r="X74" s="10">
        <f>V74*W74</f>
        <v>2117.8918706584245</v>
      </c>
      <c r="Y74" s="1">
        <f t="shared" si="18"/>
        <v>6142.0179962177535</v>
      </c>
      <c r="Z74" s="11">
        <f>X74/4*12</f>
        <v>6353.6756119752736</v>
      </c>
      <c r="AA74" s="11">
        <f t="shared" si="28"/>
        <v>18426.053988653261</v>
      </c>
      <c r="AB74" s="11">
        <f t="shared" si="29"/>
        <v>24779.729600628532</v>
      </c>
      <c r="AC74" s="11">
        <f>X74*3/4</f>
        <v>1588.4189029938184</v>
      </c>
      <c r="AD74" s="11">
        <f t="shared" si="30"/>
        <v>4606.5134971633152</v>
      </c>
      <c r="AE74" s="11">
        <f t="shared" si="31"/>
        <v>6194.9324001571331</v>
      </c>
    </row>
    <row r="76" spans="2:31">
      <c r="C76" s="68" t="s">
        <v>68</v>
      </c>
      <c r="P76" s="68"/>
    </row>
    <row r="77" spans="2:31">
      <c r="B77" s="45" t="s">
        <v>5</v>
      </c>
      <c r="C77" t="s">
        <v>39</v>
      </c>
      <c r="P77" s="43"/>
    </row>
    <row r="78" spans="2:31">
      <c r="B78" s="45" t="s">
        <v>6</v>
      </c>
      <c r="C78" s="46" t="s">
        <v>92</v>
      </c>
      <c r="J78" s="44"/>
      <c r="P78" s="44"/>
    </row>
    <row r="79" spans="2:31">
      <c r="B79" s="45" t="s">
        <v>7</v>
      </c>
      <c r="C79" t="s">
        <v>93</v>
      </c>
      <c r="J79" s="43"/>
      <c r="P79" s="43"/>
    </row>
    <row r="80" spans="2:31">
      <c r="B80" s="45" t="s">
        <v>8</v>
      </c>
      <c r="C80" s="46" t="s">
        <v>49</v>
      </c>
      <c r="J80" s="43"/>
      <c r="P80" s="43"/>
    </row>
    <row r="81" spans="2:18">
      <c r="B81" s="72" t="s">
        <v>9</v>
      </c>
      <c r="C81" s="69" t="s">
        <v>103</v>
      </c>
      <c r="J81" s="43"/>
      <c r="P81" s="43"/>
      <c r="R81" s="43"/>
    </row>
    <row r="82" spans="2:18">
      <c r="B82" s="72" t="s">
        <v>10</v>
      </c>
      <c r="C82" s="73" t="s">
        <v>50</v>
      </c>
      <c r="J82" s="43"/>
      <c r="P82" s="43"/>
    </row>
    <row r="83" spans="2:18">
      <c r="B83" s="72" t="s">
        <v>11</v>
      </c>
      <c r="C83" s="73" t="s">
        <v>40</v>
      </c>
    </row>
    <row r="84" spans="2:18">
      <c r="B84" s="72" t="s">
        <v>12</v>
      </c>
      <c r="C84" s="73" t="s">
        <v>102</v>
      </c>
    </row>
    <row r="85" spans="2:18">
      <c r="B85" s="72" t="s">
        <v>13</v>
      </c>
      <c r="C85" s="75" t="s">
        <v>52</v>
      </c>
    </row>
    <row r="86" spans="2:18">
      <c r="B86" s="72" t="s">
        <v>14</v>
      </c>
      <c r="C86" s="75" t="s">
        <v>47</v>
      </c>
    </row>
    <row r="87" spans="2:18">
      <c r="B87" s="72" t="s">
        <v>15</v>
      </c>
      <c r="C87" s="73" t="s">
        <v>101</v>
      </c>
    </row>
    <row r="88" spans="2:18">
      <c r="B88" s="45"/>
    </row>
    <row r="89" spans="2:18">
      <c r="B89" s="45"/>
    </row>
  </sheetData>
  <sheetProtection algorithmName="SHA-512" hashValue="/DCiGzpTYoCBO2hZ2gPoxnjvK+9nLhRr1tPrvxZlYDMaesbHqzrDwPVV2T2oNbF6CP5K3b/azt56QlHjwD5o3w==" saltValue="tfWgU6fM86atN2dMKLaNnA=="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BB6F5-9F9B-4058-9355-18A1E8A32961}">
  <sheetPr codeName="Sheet6"/>
  <dimension ref="A1:AC68"/>
  <sheetViews>
    <sheetView showGridLines="0" zoomScale="80" zoomScaleNormal="80" workbookViewId="0"/>
  </sheetViews>
  <sheetFormatPr defaultRowHeight="14.5"/>
  <cols>
    <col min="1" max="1" width="9.1796875" customWidth="1"/>
    <col min="2" max="2" width="11.54296875" customWidth="1"/>
    <col min="3" max="3" width="9.81640625" customWidth="1"/>
    <col min="4" max="6" width="11.54296875" customWidth="1"/>
    <col min="7" max="7" width="11.81640625" customWidth="1"/>
    <col min="8" max="11" width="11.1796875" customWidth="1"/>
    <col min="12" max="12" width="12.26953125" customWidth="1"/>
    <col min="13" max="13" width="13.7265625" customWidth="1"/>
    <col min="14" max="14" width="12.26953125" customWidth="1"/>
    <col min="15" max="15" width="26.26953125" customWidth="1"/>
    <col min="16" max="16" width="3.81640625" customWidth="1"/>
    <col min="17" max="17" width="11.54296875" customWidth="1"/>
    <col min="19" max="26" width="11.1796875" customWidth="1"/>
    <col min="27" max="29" width="11.81640625" customWidth="1"/>
  </cols>
  <sheetData>
    <row r="1" spans="1:29" ht="26">
      <c r="A1" s="49" t="s">
        <v>106</v>
      </c>
    </row>
    <row r="2" spans="1:29" ht="21.75" customHeight="1">
      <c r="A2" s="50" t="s">
        <v>57</v>
      </c>
      <c r="D2" s="3"/>
      <c r="E2" s="2"/>
    </row>
    <row r="3" spans="1:29" ht="21.75" customHeight="1">
      <c r="A3" s="18"/>
      <c r="P3" s="18"/>
    </row>
    <row r="4" spans="1:29" ht="15" thickBot="1">
      <c r="A4" s="18" t="s">
        <v>16</v>
      </c>
      <c r="G4" s="76"/>
      <c r="P4" s="18" t="s">
        <v>17</v>
      </c>
      <c r="Q4" s="14"/>
      <c r="S4" s="15"/>
      <c r="U4" s="15"/>
      <c r="V4" s="76"/>
      <c r="W4" s="15"/>
      <c r="X4" s="15"/>
      <c r="Y4" s="15"/>
    </row>
    <row r="5" spans="1:29" ht="46">
      <c r="B5" s="4" t="s">
        <v>2</v>
      </c>
      <c r="C5" s="5" t="s">
        <v>66</v>
      </c>
      <c r="D5" s="5" t="s">
        <v>67</v>
      </c>
      <c r="E5" s="5" t="s">
        <v>107</v>
      </c>
      <c r="F5" s="5" t="s">
        <v>108</v>
      </c>
      <c r="G5" s="5" t="s">
        <v>70</v>
      </c>
      <c r="H5" s="5" t="s">
        <v>109</v>
      </c>
      <c r="I5" s="5" t="s">
        <v>99</v>
      </c>
      <c r="J5" s="5" t="s">
        <v>64</v>
      </c>
      <c r="K5" s="5" t="s">
        <v>3</v>
      </c>
      <c r="L5" s="5" t="s">
        <v>98</v>
      </c>
      <c r="M5" s="5" t="s">
        <v>65</v>
      </c>
      <c r="N5" s="5" t="s">
        <v>4</v>
      </c>
      <c r="Q5" s="4" t="s">
        <v>2</v>
      </c>
      <c r="R5" s="5" t="s">
        <v>66</v>
      </c>
      <c r="S5" s="5" t="s">
        <v>67</v>
      </c>
      <c r="T5" s="5" t="s">
        <v>107</v>
      </c>
      <c r="U5" s="5" t="s">
        <v>108</v>
      </c>
      <c r="V5" s="5" t="s">
        <v>70</v>
      </c>
      <c r="W5" s="5" t="s">
        <v>109</v>
      </c>
      <c r="X5" s="5" t="s">
        <v>99</v>
      </c>
      <c r="Y5" s="5" t="s">
        <v>64</v>
      </c>
      <c r="Z5" s="5" t="s">
        <v>3</v>
      </c>
      <c r="AA5" s="5" t="s">
        <v>98</v>
      </c>
      <c r="AB5" s="5" t="s">
        <v>65</v>
      </c>
      <c r="AC5" s="5" t="s">
        <v>4</v>
      </c>
    </row>
    <row r="6" spans="1:29" ht="15" thickBot="1">
      <c r="B6" s="6"/>
      <c r="C6" s="7"/>
      <c r="D6" s="8" t="s">
        <v>5</v>
      </c>
      <c r="E6" s="7"/>
      <c r="F6" s="8" t="s">
        <v>6</v>
      </c>
      <c r="G6" s="8" t="s">
        <v>7</v>
      </c>
      <c r="H6" s="8" t="s">
        <v>8</v>
      </c>
      <c r="I6" s="8" t="s">
        <v>9</v>
      </c>
      <c r="J6" s="8" t="s">
        <v>10</v>
      </c>
      <c r="K6" s="8" t="s">
        <v>11</v>
      </c>
      <c r="L6" s="8" t="s">
        <v>12</v>
      </c>
      <c r="M6" s="8" t="s">
        <v>13</v>
      </c>
      <c r="N6" s="8" t="s">
        <v>14</v>
      </c>
      <c r="O6" s="8"/>
      <c r="Q6" s="6"/>
      <c r="R6" s="7"/>
      <c r="S6" s="8" t="s">
        <v>5</v>
      </c>
      <c r="T6" s="7"/>
      <c r="U6" s="8" t="s">
        <v>6</v>
      </c>
      <c r="V6" s="8" t="s">
        <v>7</v>
      </c>
      <c r="W6" s="8" t="s">
        <v>8</v>
      </c>
      <c r="X6" s="8" t="s">
        <v>9</v>
      </c>
      <c r="Y6" s="8" t="s">
        <v>10</v>
      </c>
      <c r="Z6" s="8" t="s">
        <v>11</v>
      </c>
      <c r="AA6" s="8" t="s">
        <v>12</v>
      </c>
      <c r="AB6" s="8" t="s">
        <v>13</v>
      </c>
      <c r="AC6" s="8" t="s">
        <v>14</v>
      </c>
    </row>
    <row r="7" spans="1:29" ht="15" thickBot="1">
      <c r="B7" s="9">
        <v>42095</v>
      </c>
      <c r="C7" s="10">
        <v>39</v>
      </c>
      <c r="D7" s="10">
        <v>29000</v>
      </c>
      <c r="E7" s="12">
        <v>4.2</v>
      </c>
      <c r="F7" s="10">
        <f>D7*E7/45</f>
        <v>2706.6666666666665</v>
      </c>
      <c r="G7" s="10"/>
      <c r="H7" s="10"/>
      <c r="I7" s="10"/>
      <c r="J7" s="10"/>
      <c r="K7" s="10"/>
      <c r="L7" s="10"/>
      <c r="M7" s="10"/>
      <c r="N7" s="10"/>
      <c r="Q7" s="9">
        <v>42095</v>
      </c>
      <c r="R7" s="10">
        <v>39</v>
      </c>
      <c r="S7" s="10">
        <v>29000</v>
      </c>
      <c r="T7" s="12">
        <v>3.9</v>
      </c>
      <c r="U7" s="10">
        <f>S7*T7/45</f>
        <v>2513.3333333333335</v>
      </c>
      <c r="V7" s="10">
        <f>S7*0.3/64.8</f>
        <v>134.25925925925927</v>
      </c>
      <c r="W7" s="1"/>
      <c r="X7" s="1"/>
      <c r="Y7" s="1"/>
      <c r="Z7" s="1"/>
      <c r="AA7" s="1"/>
      <c r="AB7" s="1"/>
      <c r="AC7" s="1"/>
    </row>
    <row r="8" spans="1:29" ht="15" thickBot="1">
      <c r="B8" s="9">
        <v>42461</v>
      </c>
      <c r="C8" s="10">
        <v>40</v>
      </c>
      <c r="D8" s="10">
        <f t="shared" ref="D8:D23" si="0">D7*(1+Salary_increase)</f>
        <v>29434.999999999996</v>
      </c>
      <c r="E8" s="12">
        <v>4.5</v>
      </c>
      <c r="F8" s="10">
        <f t="shared" ref="F8:F23" si="1">D8*E8/45</f>
        <v>2943.4999999999995</v>
      </c>
      <c r="G8" s="10"/>
      <c r="H8" s="10"/>
      <c r="I8" s="10"/>
      <c r="J8" s="10"/>
      <c r="K8" s="10"/>
      <c r="L8" s="10"/>
      <c r="M8" s="10"/>
      <c r="N8" s="10"/>
      <c r="Q8" s="9">
        <v>42461</v>
      </c>
      <c r="R8" s="10">
        <v>40</v>
      </c>
      <c r="S8" s="10">
        <f t="shared" ref="S8:S23" si="2">S7*(1+Salary_increase)</f>
        <v>29434.999999999996</v>
      </c>
      <c r="T8" s="12">
        <v>3.9</v>
      </c>
      <c r="U8" s="10">
        <f t="shared" ref="U8:U23" si="3">S8*T8/45</f>
        <v>2551.0333333333328</v>
      </c>
      <c r="V8" s="10">
        <f t="shared" ref="V8:V23" si="4">V7*(1+FPS2015_indexation)+S8*0.3/64.8</f>
        <v>272.5462962962963</v>
      </c>
      <c r="W8" s="1"/>
      <c r="X8" s="1"/>
      <c r="Y8" s="1"/>
      <c r="Z8" s="1"/>
      <c r="AA8" s="1"/>
      <c r="AB8" s="1"/>
      <c r="AC8" s="1"/>
    </row>
    <row r="9" spans="1:29" ht="15" thickBot="1">
      <c r="B9" s="9">
        <v>42826</v>
      </c>
      <c r="C9" s="10">
        <v>41</v>
      </c>
      <c r="D9" s="10">
        <f t="shared" si="0"/>
        <v>29876.524999999994</v>
      </c>
      <c r="E9" s="12">
        <v>4.8</v>
      </c>
      <c r="F9" s="10">
        <f t="shared" si="1"/>
        <v>3186.8293333333327</v>
      </c>
      <c r="G9" s="10"/>
      <c r="H9" s="10"/>
      <c r="I9" s="10"/>
      <c r="J9" s="10"/>
      <c r="K9" s="10"/>
      <c r="L9" s="10"/>
      <c r="M9" s="10"/>
      <c r="N9" s="10"/>
      <c r="Q9" s="9">
        <v>42826</v>
      </c>
      <c r="R9" s="10">
        <v>41</v>
      </c>
      <c r="S9" s="10">
        <f t="shared" si="2"/>
        <v>29876.524999999994</v>
      </c>
      <c r="T9" s="12">
        <v>3.9</v>
      </c>
      <c r="U9" s="10">
        <f t="shared" si="3"/>
        <v>2589.2988333333328</v>
      </c>
      <c r="V9" s="10">
        <f t="shared" si="4"/>
        <v>414.95173611111107</v>
      </c>
      <c r="W9" s="1"/>
      <c r="X9" s="1"/>
      <c r="Y9" s="1"/>
      <c r="Z9" s="1"/>
      <c r="AA9" s="1"/>
      <c r="AB9" s="1"/>
      <c r="AC9" s="1"/>
    </row>
    <row r="10" spans="1:29" ht="15" thickBot="1">
      <c r="B10" s="9">
        <v>43191</v>
      </c>
      <c r="C10" s="10">
        <v>42</v>
      </c>
      <c r="D10" s="10">
        <f t="shared" si="0"/>
        <v>30324.672874999993</v>
      </c>
      <c r="E10" s="12">
        <v>5.0999999999999996</v>
      </c>
      <c r="F10" s="10">
        <f t="shared" si="1"/>
        <v>3436.7962591666655</v>
      </c>
      <c r="G10" s="10"/>
      <c r="H10" s="10"/>
      <c r="I10" s="10"/>
      <c r="J10" s="10"/>
      <c r="K10" s="10"/>
      <c r="L10" s="10"/>
      <c r="M10" s="10"/>
      <c r="N10" s="10"/>
      <c r="Q10" s="9">
        <v>43191</v>
      </c>
      <c r="R10" s="10">
        <v>42</v>
      </c>
      <c r="S10" s="10">
        <f t="shared" si="2"/>
        <v>30324.672874999993</v>
      </c>
      <c r="T10" s="12">
        <v>3.9</v>
      </c>
      <c r="U10" s="10">
        <f t="shared" si="3"/>
        <v>2628.1383158333329</v>
      </c>
      <c r="V10" s="10">
        <f t="shared" si="4"/>
        <v>561.56801620370356</v>
      </c>
      <c r="W10" s="1"/>
      <c r="X10" s="1"/>
      <c r="Y10" s="1"/>
      <c r="Z10" s="1"/>
      <c r="AA10" s="1"/>
      <c r="AB10" s="1"/>
      <c r="AC10" s="1"/>
    </row>
    <row r="11" spans="1:29" ht="15" thickBot="1">
      <c r="B11" s="9">
        <v>43556</v>
      </c>
      <c r="C11" s="10">
        <v>43</v>
      </c>
      <c r="D11" s="10">
        <f t="shared" si="0"/>
        <v>30779.542968124992</v>
      </c>
      <c r="E11" s="12">
        <v>5.3999999999999995</v>
      </c>
      <c r="F11" s="10">
        <f t="shared" si="1"/>
        <v>3693.5451561749983</v>
      </c>
      <c r="G11" s="10"/>
      <c r="H11" s="10"/>
      <c r="I11" s="10"/>
      <c r="J11" s="10"/>
      <c r="K11" s="10"/>
      <c r="L11" s="10"/>
      <c r="M11" s="10"/>
      <c r="N11" s="10"/>
      <c r="Q11" s="9">
        <v>43556</v>
      </c>
      <c r="R11" s="10">
        <v>43</v>
      </c>
      <c r="S11" s="10">
        <f t="shared" si="2"/>
        <v>30779.542968124992</v>
      </c>
      <c r="T11" s="12">
        <v>3.9</v>
      </c>
      <c r="U11" s="10">
        <f t="shared" si="3"/>
        <v>2667.5603905708326</v>
      </c>
      <c r="V11" s="10">
        <f t="shared" si="4"/>
        <v>712.48942055844873</v>
      </c>
      <c r="W11" s="1"/>
      <c r="X11" s="1"/>
      <c r="Y11" s="1"/>
      <c r="Z11" s="1"/>
      <c r="AA11" s="1"/>
      <c r="AB11" s="1"/>
      <c r="AC11" s="1"/>
    </row>
    <row r="12" spans="1:29" ht="15" thickBot="1">
      <c r="B12" s="9">
        <v>43922</v>
      </c>
      <c r="C12" s="10">
        <v>44</v>
      </c>
      <c r="D12" s="10">
        <f t="shared" si="0"/>
        <v>31241.236112646864</v>
      </c>
      <c r="E12" s="12">
        <v>5.6999999999999993</v>
      </c>
      <c r="F12" s="10">
        <f t="shared" si="1"/>
        <v>3957.2232409352687</v>
      </c>
      <c r="G12" s="10"/>
      <c r="H12" s="10"/>
      <c r="I12" s="10"/>
      <c r="J12" s="10"/>
      <c r="K12" s="10"/>
      <c r="L12" s="10"/>
      <c r="M12" s="10"/>
      <c r="N12" s="10"/>
      <c r="Q12" s="9">
        <v>43922</v>
      </c>
      <c r="R12" s="10">
        <v>44</v>
      </c>
      <c r="S12" s="10">
        <f t="shared" si="2"/>
        <v>31241.236112646864</v>
      </c>
      <c r="T12" s="12">
        <v>3.9</v>
      </c>
      <c r="U12" s="10">
        <f t="shared" si="3"/>
        <v>2707.5737964293949</v>
      </c>
      <c r="V12" s="10">
        <f t="shared" si="4"/>
        <v>867.81211424019045</v>
      </c>
      <c r="W12" s="1"/>
      <c r="X12" s="1"/>
      <c r="Y12" s="1"/>
      <c r="Z12" s="1"/>
      <c r="AA12" s="1"/>
      <c r="AB12" s="1"/>
      <c r="AC12" s="1"/>
    </row>
    <row r="13" spans="1:29" ht="15" thickBot="1">
      <c r="B13" s="9">
        <v>44287</v>
      </c>
      <c r="C13" s="10">
        <v>45</v>
      </c>
      <c r="D13" s="10">
        <f t="shared" si="0"/>
        <v>31709.854654336563</v>
      </c>
      <c r="E13" s="12">
        <v>5.9999999999999991</v>
      </c>
      <c r="F13" s="10">
        <f t="shared" si="1"/>
        <v>4227.9806205782079</v>
      </c>
      <c r="G13" s="10">
        <v>0</v>
      </c>
      <c r="H13" s="10"/>
      <c r="I13" s="11"/>
      <c r="J13" s="11"/>
      <c r="K13" s="11"/>
      <c r="L13" s="11"/>
      <c r="M13" s="11"/>
      <c r="N13" s="11"/>
      <c r="Q13" s="9">
        <v>44287</v>
      </c>
      <c r="R13" s="10">
        <v>45</v>
      </c>
      <c r="S13" s="10">
        <f t="shared" si="2"/>
        <v>31709.854654336563</v>
      </c>
      <c r="T13" s="12">
        <v>3.9</v>
      </c>
      <c r="U13" s="10">
        <f t="shared" si="3"/>
        <v>2748.1874033758354</v>
      </c>
      <c r="V13" s="10">
        <f t="shared" si="4"/>
        <v>1027.6341786127589</v>
      </c>
      <c r="W13" s="1"/>
      <c r="X13" s="33"/>
      <c r="Y13" s="33"/>
      <c r="Z13" s="33"/>
      <c r="AA13" s="33"/>
      <c r="AB13" s="33"/>
      <c r="AC13" s="33"/>
    </row>
    <row r="14" spans="1:29" ht="15" thickBot="1">
      <c r="B14" s="9">
        <v>44652</v>
      </c>
      <c r="C14" s="10">
        <v>46</v>
      </c>
      <c r="D14" s="10">
        <f t="shared" si="0"/>
        <v>32185.50247415161</v>
      </c>
      <c r="E14" s="12">
        <v>5.9999999999999991</v>
      </c>
      <c r="F14" s="10">
        <f t="shared" si="1"/>
        <v>4291.4003298868811</v>
      </c>
      <c r="G14" s="10">
        <f t="shared" ref="G14:G23" si="5">G13*(1+FPS2015_indexation)+D14*0.3/64.8</f>
        <v>149.00695589885007</v>
      </c>
      <c r="H14" s="10"/>
      <c r="I14" s="10"/>
      <c r="J14" s="10"/>
      <c r="K14" s="10"/>
      <c r="L14" s="10"/>
      <c r="M14" s="10"/>
      <c r="N14" s="10"/>
      <c r="Q14" s="9">
        <v>44652</v>
      </c>
      <c r="R14" s="10">
        <v>46</v>
      </c>
      <c r="S14" s="10">
        <f t="shared" si="2"/>
        <v>32185.50247415161</v>
      </c>
      <c r="T14" s="12">
        <v>3.9</v>
      </c>
      <c r="U14" s="10">
        <f t="shared" si="3"/>
        <v>2789.410214426473</v>
      </c>
      <c r="V14" s="10">
        <f t="shared" si="4"/>
        <v>1192.0556471908003</v>
      </c>
      <c r="W14" s="1"/>
      <c r="X14" s="1"/>
      <c r="Y14" s="1"/>
      <c r="Z14" s="1"/>
      <c r="AA14" s="1"/>
      <c r="AB14" s="1"/>
      <c r="AC14" s="1"/>
    </row>
    <row r="15" spans="1:29" ht="15" thickBot="1">
      <c r="B15" s="9">
        <v>45017</v>
      </c>
      <c r="C15" s="10">
        <v>47</v>
      </c>
      <c r="D15" s="10">
        <f t="shared" si="0"/>
        <v>32668.285011263881</v>
      </c>
      <c r="E15" s="12">
        <v>5.9999999999999991</v>
      </c>
      <c r="F15" s="10">
        <f t="shared" si="1"/>
        <v>4355.7713348351836</v>
      </c>
      <c r="G15" s="10">
        <f t="shared" si="5"/>
        <v>302.48412047466559</v>
      </c>
      <c r="H15" s="10"/>
      <c r="I15" s="10"/>
      <c r="J15" s="10"/>
      <c r="K15" s="10"/>
      <c r="L15" s="10"/>
      <c r="M15" s="10"/>
      <c r="N15" s="10"/>
      <c r="Q15" s="9">
        <v>45017</v>
      </c>
      <c r="R15" s="10">
        <v>47</v>
      </c>
      <c r="S15" s="10">
        <f t="shared" si="2"/>
        <v>32668.285011263881</v>
      </c>
      <c r="T15" s="12">
        <v>3.9</v>
      </c>
      <c r="U15" s="10">
        <f t="shared" si="3"/>
        <v>2831.2513676428694</v>
      </c>
      <c r="V15" s="10">
        <f t="shared" si="4"/>
        <v>1361.178542135995</v>
      </c>
      <c r="W15" s="1"/>
      <c r="X15" s="1"/>
      <c r="Y15" s="1"/>
      <c r="Z15" s="1"/>
      <c r="AA15" s="1"/>
      <c r="AB15" s="1"/>
      <c r="AC15" s="1"/>
    </row>
    <row r="16" spans="1:29" ht="15" thickBot="1">
      <c r="B16" s="9">
        <v>45383</v>
      </c>
      <c r="C16" s="10">
        <v>48</v>
      </c>
      <c r="D16" s="10">
        <f t="shared" si="0"/>
        <v>33158.309286432836</v>
      </c>
      <c r="E16" s="12">
        <v>5.9999999999999991</v>
      </c>
      <c r="F16" s="10">
        <f t="shared" si="1"/>
        <v>4421.1079048577103</v>
      </c>
      <c r="G16" s="10">
        <f t="shared" si="5"/>
        <v>460.53207342267831</v>
      </c>
      <c r="H16" s="10"/>
      <c r="I16" s="10"/>
      <c r="J16" s="10"/>
      <c r="K16" s="10"/>
      <c r="L16" s="10"/>
      <c r="M16" s="10"/>
      <c r="N16" s="10"/>
      <c r="Q16" s="9">
        <v>45383</v>
      </c>
      <c r="R16" s="10">
        <v>48</v>
      </c>
      <c r="S16" s="10">
        <f t="shared" si="2"/>
        <v>33158.309286432836</v>
      </c>
      <c r="T16" s="12">
        <v>3.9</v>
      </c>
      <c r="U16" s="10">
        <f t="shared" si="3"/>
        <v>2873.7201381575123</v>
      </c>
      <c r="V16" s="10">
        <f t="shared" si="4"/>
        <v>1535.1069114089275</v>
      </c>
      <c r="W16" s="1"/>
      <c r="X16" s="1"/>
      <c r="Y16" s="1"/>
      <c r="Z16" s="1"/>
      <c r="AA16" s="1"/>
      <c r="AB16" s="1"/>
      <c r="AC16" s="1"/>
    </row>
    <row r="17" spans="1:29" ht="15" thickBot="1">
      <c r="B17" s="9">
        <v>45748</v>
      </c>
      <c r="C17" s="10">
        <v>49</v>
      </c>
      <c r="D17" s="10">
        <f t="shared" si="0"/>
        <v>33655.683925729325</v>
      </c>
      <c r="E17" s="12">
        <v>5.9999999999999991</v>
      </c>
      <c r="F17" s="10">
        <f t="shared" si="1"/>
        <v>4487.4245234305754</v>
      </c>
      <c r="G17" s="10">
        <f t="shared" si="5"/>
        <v>623.25340603202449</v>
      </c>
      <c r="H17" s="10"/>
      <c r="I17" s="10"/>
      <c r="J17" s="10"/>
      <c r="K17" s="10"/>
      <c r="L17" s="10"/>
      <c r="M17" s="10"/>
      <c r="N17" s="10"/>
      <c r="Q17" s="9">
        <v>45748</v>
      </c>
      <c r="R17" s="10">
        <v>49</v>
      </c>
      <c r="S17" s="10">
        <f t="shared" si="2"/>
        <v>33655.683925729325</v>
      </c>
      <c r="T17" s="12">
        <v>3.9</v>
      </c>
      <c r="U17" s="10">
        <f t="shared" si="3"/>
        <v>2916.825940229875</v>
      </c>
      <c r="V17" s="10">
        <f t="shared" si="4"/>
        <v>1713.9468665880672</v>
      </c>
      <c r="W17" s="1"/>
      <c r="X17" s="1"/>
      <c r="Y17" s="1"/>
      <c r="Z17" s="1"/>
      <c r="AA17" s="1"/>
      <c r="AB17" s="1"/>
      <c r="AC17" s="1"/>
    </row>
    <row r="18" spans="1:29" ht="15" thickBot="1">
      <c r="B18" s="9">
        <v>46113</v>
      </c>
      <c r="C18" s="10">
        <v>50</v>
      </c>
      <c r="D18" s="10">
        <f t="shared" si="0"/>
        <v>34160.519184615259</v>
      </c>
      <c r="E18" s="12">
        <v>5.9999999999999991</v>
      </c>
      <c r="F18" s="10">
        <f t="shared" si="1"/>
        <v>4554.7358912820337</v>
      </c>
      <c r="G18" s="10">
        <f t="shared" si="5"/>
        <v>790.75275890313094</v>
      </c>
      <c r="H18" s="12"/>
      <c r="I18" s="11"/>
      <c r="J18" s="11"/>
      <c r="K18" s="11"/>
      <c r="L18" s="11"/>
      <c r="M18" s="11"/>
      <c r="N18" s="11"/>
      <c r="Q18" s="9">
        <v>46113</v>
      </c>
      <c r="R18" s="10">
        <v>50</v>
      </c>
      <c r="S18" s="10">
        <f t="shared" si="2"/>
        <v>34160.519184615259</v>
      </c>
      <c r="T18" s="12">
        <v>3.9</v>
      </c>
      <c r="U18" s="10">
        <f t="shared" si="3"/>
        <v>2960.578329333322</v>
      </c>
      <c r="V18" s="10">
        <f t="shared" si="4"/>
        <v>1897.8066213675143</v>
      </c>
      <c r="W18" s="12"/>
      <c r="X18" s="11"/>
      <c r="Y18" s="11"/>
      <c r="Z18" s="11"/>
      <c r="AA18" s="11"/>
      <c r="AB18" s="11"/>
      <c r="AC18" s="11"/>
    </row>
    <row r="19" spans="1:29" ht="15" thickBot="1">
      <c r="B19" s="9">
        <v>46478</v>
      </c>
      <c r="C19" s="10">
        <v>51</v>
      </c>
      <c r="D19" s="10">
        <f t="shared" si="0"/>
        <v>34672.926972384485</v>
      </c>
      <c r="E19" s="12">
        <v>5.9999999999999991</v>
      </c>
      <c r="F19" s="10">
        <f t="shared" si="1"/>
        <v>4623.056929651264</v>
      </c>
      <c r="G19" s="10">
        <f t="shared" si="5"/>
        <v>963.13686034401348</v>
      </c>
      <c r="H19" s="12"/>
      <c r="I19" s="10"/>
      <c r="J19" s="10"/>
      <c r="K19" s="10"/>
      <c r="L19" s="10"/>
      <c r="M19" s="10"/>
      <c r="N19" s="10"/>
      <c r="Q19" s="9">
        <v>46478</v>
      </c>
      <c r="R19" s="10">
        <v>51</v>
      </c>
      <c r="S19" s="10">
        <f t="shared" si="2"/>
        <v>34672.926972384485</v>
      </c>
      <c r="T19" s="12">
        <v>3.9</v>
      </c>
      <c r="U19" s="10">
        <f t="shared" si="3"/>
        <v>3004.9870042733219</v>
      </c>
      <c r="V19" s="10">
        <f t="shared" si="4"/>
        <v>2086.7965307453624</v>
      </c>
      <c r="W19" s="12"/>
      <c r="X19" s="10"/>
      <c r="Y19" s="10"/>
      <c r="Z19" s="10"/>
      <c r="AA19" s="10"/>
      <c r="AB19" s="10"/>
      <c r="AC19" s="10"/>
    </row>
    <row r="20" spans="1:29" ht="15" thickBot="1">
      <c r="B20" s="9">
        <v>46844</v>
      </c>
      <c r="C20" s="10">
        <v>52</v>
      </c>
      <c r="D20" s="10">
        <f t="shared" si="0"/>
        <v>35193.020876970251</v>
      </c>
      <c r="E20" s="12">
        <v>5.9999999999999991</v>
      </c>
      <c r="F20" s="10">
        <f t="shared" si="1"/>
        <v>4692.4027835960324</v>
      </c>
      <c r="G20" s="10">
        <f t="shared" si="5"/>
        <v>1140.5145654573694</v>
      </c>
      <c r="H20" s="12"/>
      <c r="I20" s="10"/>
      <c r="J20" s="10"/>
      <c r="K20" s="10"/>
      <c r="L20" s="10"/>
      <c r="M20" s="10"/>
      <c r="N20" s="10"/>
      <c r="Q20" s="9">
        <v>46844</v>
      </c>
      <c r="R20" s="10">
        <v>52</v>
      </c>
      <c r="S20" s="10">
        <f t="shared" si="2"/>
        <v>35193.020876970251</v>
      </c>
      <c r="T20" s="12">
        <v>3.9</v>
      </c>
      <c r="U20" s="10">
        <f t="shared" si="3"/>
        <v>3050.0618093374219</v>
      </c>
      <c r="V20" s="10">
        <f t="shared" si="4"/>
        <v>2281.0291309147383</v>
      </c>
      <c r="W20" s="12"/>
      <c r="X20" s="10"/>
      <c r="Y20" s="10"/>
      <c r="Z20" s="10"/>
      <c r="AA20" s="10"/>
      <c r="AB20" s="10"/>
      <c r="AC20" s="10"/>
    </row>
    <row r="21" spans="1:29" ht="15" thickBot="1">
      <c r="B21" s="9">
        <v>47209</v>
      </c>
      <c r="C21" s="10">
        <v>53</v>
      </c>
      <c r="D21" s="10">
        <f t="shared" si="0"/>
        <v>35720.916190124801</v>
      </c>
      <c r="E21" s="12">
        <v>5.9999999999999991</v>
      </c>
      <c r="F21" s="10">
        <f t="shared" si="1"/>
        <v>4762.7888253499732</v>
      </c>
      <c r="G21" s="10">
        <f t="shared" si="5"/>
        <v>1322.9968959305484</v>
      </c>
      <c r="H21" s="12"/>
      <c r="I21" s="10"/>
      <c r="J21" s="10"/>
      <c r="K21" s="10"/>
      <c r="L21" s="10"/>
      <c r="M21" s="10"/>
      <c r="N21" s="10"/>
      <c r="Q21" s="9">
        <v>47209</v>
      </c>
      <c r="R21" s="10">
        <v>53</v>
      </c>
      <c r="S21" s="10">
        <f t="shared" si="2"/>
        <v>35720.916190124801</v>
      </c>
      <c r="T21" s="12">
        <v>3.9</v>
      </c>
      <c r="U21" s="10">
        <f t="shared" si="3"/>
        <v>3095.8127364774828</v>
      </c>
      <c r="V21" s="10">
        <f t="shared" si="4"/>
        <v>2480.6191798697778</v>
      </c>
      <c r="W21" s="12"/>
      <c r="X21" s="10"/>
      <c r="Y21" s="10"/>
      <c r="Z21" s="10"/>
      <c r="AA21" s="10"/>
      <c r="AB21" s="10"/>
      <c r="AC21" s="10"/>
    </row>
    <row r="22" spans="1:29" ht="15" thickBot="1">
      <c r="B22" s="9">
        <v>47574</v>
      </c>
      <c r="C22" s="10">
        <v>54</v>
      </c>
      <c r="D22" s="10">
        <f t="shared" si="0"/>
        <v>36256.729932976668</v>
      </c>
      <c r="E22" s="12">
        <v>5.9999999999999991</v>
      </c>
      <c r="F22" s="10">
        <f t="shared" si="1"/>
        <v>4834.2306577302215</v>
      </c>
      <c r="G22" s="10">
        <f t="shared" si="5"/>
        <v>1510.6970805406947</v>
      </c>
      <c r="H22" s="12"/>
      <c r="I22" s="10"/>
      <c r="J22" s="10"/>
      <c r="K22" s="10"/>
      <c r="L22" s="10"/>
      <c r="M22" s="10"/>
      <c r="N22" s="10"/>
      <c r="Q22" s="9">
        <v>47574</v>
      </c>
      <c r="R22" s="10">
        <v>54</v>
      </c>
      <c r="S22" s="10">
        <f t="shared" si="2"/>
        <v>36256.729932976668</v>
      </c>
      <c r="T22" s="12">
        <v>3.9</v>
      </c>
      <c r="U22" s="10">
        <f t="shared" si="3"/>
        <v>3142.2499275246446</v>
      </c>
      <c r="V22" s="10">
        <f t="shared" si="4"/>
        <v>2685.6836987390125</v>
      </c>
      <c r="W22" s="12"/>
      <c r="X22" s="10"/>
      <c r="Y22" s="10"/>
      <c r="Z22" s="10"/>
      <c r="AA22" s="10"/>
      <c r="AB22" s="10"/>
      <c r="AC22" s="10"/>
    </row>
    <row r="23" spans="1:29" ht="15" thickBot="1">
      <c r="B23" s="9">
        <v>47939</v>
      </c>
      <c r="C23" s="10">
        <v>55</v>
      </c>
      <c r="D23" s="10">
        <f t="shared" si="0"/>
        <v>36800.580881971313</v>
      </c>
      <c r="E23" s="12">
        <v>5.9999999999999991</v>
      </c>
      <c r="F23" s="10">
        <f t="shared" si="1"/>
        <v>4906.744117596174</v>
      </c>
      <c r="G23" s="10">
        <f t="shared" si="5"/>
        <v>1703.730596387561</v>
      </c>
      <c r="H23" s="12">
        <v>20.3</v>
      </c>
      <c r="I23" s="11">
        <f t="shared" ref="I23" si="6">F23/4*H23</f>
        <v>24901.726396800583</v>
      </c>
      <c r="J23" s="11">
        <f>G23/4*12</f>
        <v>5111.1917891626836</v>
      </c>
      <c r="K23" s="11">
        <f>I23+J23</f>
        <v>30012.918185963266</v>
      </c>
      <c r="L23" s="11">
        <f>F23*3/4</f>
        <v>3680.0580881971305</v>
      </c>
      <c r="M23" s="11">
        <f>G23*3/4</f>
        <v>1277.7979472906709</v>
      </c>
      <c r="N23" s="11">
        <f>L23+M23</f>
        <v>4957.8560354878009</v>
      </c>
      <c r="Q23" s="9">
        <v>47939</v>
      </c>
      <c r="R23" s="10">
        <v>55</v>
      </c>
      <c r="S23" s="10">
        <f t="shared" si="2"/>
        <v>36800.580881971313</v>
      </c>
      <c r="T23" s="12">
        <v>3.9</v>
      </c>
      <c r="U23" s="10">
        <f t="shared" si="3"/>
        <v>3189.3836764375137</v>
      </c>
      <c r="V23" s="10">
        <f t="shared" si="4"/>
        <v>2896.3420138588531</v>
      </c>
      <c r="W23" s="12">
        <v>20.3</v>
      </c>
      <c r="X23" s="11">
        <f t="shared" ref="X23" si="7">U23/4*W23</f>
        <v>16186.122157920383</v>
      </c>
      <c r="Y23" s="11">
        <f>V23/4*12</f>
        <v>8689.0260415765588</v>
      </c>
      <c r="Z23" s="11">
        <f>X23+Y23</f>
        <v>24875.148199496944</v>
      </c>
      <c r="AA23" s="11">
        <f>U23*3/4</f>
        <v>2392.0377573281353</v>
      </c>
      <c r="AB23" s="11">
        <f>V23*3/4</f>
        <v>2172.2565103941397</v>
      </c>
      <c r="AC23" s="11">
        <f>AA23+AB23</f>
        <v>4564.2942677222745</v>
      </c>
    </row>
    <row r="24" spans="1:29">
      <c r="B24" s="34"/>
      <c r="C24" s="35"/>
      <c r="D24" s="35"/>
      <c r="E24" s="35"/>
      <c r="F24" s="35"/>
      <c r="G24" s="35"/>
      <c r="H24" s="35"/>
      <c r="I24" s="38"/>
      <c r="J24" s="38"/>
      <c r="K24" s="38"/>
      <c r="L24" s="38"/>
      <c r="M24" s="38"/>
      <c r="N24" s="38"/>
      <c r="Q24" s="34"/>
      <c r="R24" s="35"/>
      <c r="S24" s="35"/>
      <c r="T24" s="35"/>
      <c r="U24" s="35"/>
      <c r="V24" s="35"/>
      <c r="W24" s="37"/>
      <c r="X24" s="38"/>
      <c r="Y24" s="38"/>
      <c r="Z24" s="38"/>
      <c r="AA24" s="38"/>
      <c r="AB24" s="38"/>
      <c r="AC24" s="38"/>
    </row>
    <row r="25" spans="1:29">
      <c r="B25" s="34"/>
      <c r="C25" s="35"/>
      <c r="D25" s="35"/>
      <c r="E25" s="35"/>
      <c r="F25" s="35"/>
      <c r="G25" s="35"/>
      <c r="H25" s="35"/>
      <c r="I25" s="38"/>
      <c r="J25" s="38"/>
      <c r="K25" s="38"/>
      <c r="L25" s="38"/>
      <c r="M25" s="38"/>
      <c r="N25" s="38"/>
      <c r="Q25" s="34"/>
      <c r="R25" s="35"/>
      <c r="S25" s="35"/>
      <c r="T25" s="35"/>
      <c r="U25" s="35"/>
      <c r="V25" s="35"/>
      <c r="W25" s="37"/>
      <c r="X25" s="38"/>
      <c r="Y25" s="38"/>
      <c r="Z25" s="38"/>
      <c r="AA25" s="38"/>
      <c r="AB25" s="38"/>
      <c r="AC25" s="38"/>
    </row>
    <row r="26" spans="1:29" s="53" customFormat="1">
      <c r="B26" s="54"/>
      <c r="D26" s="55"/>
      <c r="F26" s="55"/>
      <c r="G26" s="55"/>
      <c r="H26" s="55"/>
      <c r="I26" s="55"/>
      <c r="J26" s="55"/>
      <c r="Q26" s="54"/>
      <c r="S26" s="55"/>
      <c r="U26" s="55"/>
      <c r="V26" s="55"/>
      <c r="W26" s="55"/>
      <c r="X26" s="55"/>
      <c r="Y26" s="55"/>
    </row>
    <row r="27" spans="1:29" ht="15" thickBot="1">
      <c r="A27" s="18" t="s">
        <v>59</v>
      </c>
      <c r="B27" s="34"/>
      <c r="C27" s="35"/>
      <c r="D27" s="35"/>
      <c r="E27" s="35"/>
      <c r="F27" s="35"/>
      <c r="G27" s="35"/>
      <c r="H27" s="35"/>
      <c r="I27" s="38"/>
      <c r="J27" s="38"/>
      <c r="K27" s="38"/>
      <c r="L27" s="38"/>
      <c r="M27" s="38"/>
      <c r="N27" s="38"/>
      <c r="Q27" s="34"/>
      <c r="R27" s="35"/>
      <c r="S27" s="35"/>
      <c r="T27" s="35"/>
      <c r="U27" s="35"/>
      <c r="V27" s="35"/>
      <c r="W27" s="37"/>
      <c r="X27" s="38"/>
      <c r="Y27" s="38"/>
      <c r="Z27" s="38"/>
      <c r="AA27" s="38"/>
      <c r="AB27" s="38"/>
      <c r="AC27" s="38"/>
    </row>
    <row r="28" spans="1:29" ht="23.5" thickBot="1">
      <c r="B28" s="19" t="s">
        <v>18</v>
      </c>
      <c r="C28" s="19"/>
      <c r="D28" s="20"/>
      <c r="E28" s="20" t="s">
        <v>19</v>
      </c>
      <c r="F28" s="20" t="s">
        <v>20</v>
      </c>
      <c r="G28" s="20" t="s">
        <v>21</v>
      </c>
      <c r="H28" s="35"/>
      <c r="I28" s="38"/>
      <c r="J28" s="38"/>
      <c r="K28" s="38"/>
      <c r="L28" s="38"/>
      <c r="M28" s="38"/>
      <c r="N28" s="38"/>
      <c r="Q28" s="34"/>
      <c r="R28" s="35"/>
      <c r="S28" s="35"/>
      <c r="T28" s="35"/>
      <c r="U28" s="35"/>
      <c r="V28" s="35"/>
      <c r="W28" s="37"/>
      <c r="X28" s="38"/>
      <c r="Y28" s="38"/>
      <c r="Z28" s="38"/>
      <c r="AA28" s="38"/>
      <c r="AB28" s="38"/>
      <c r="AC28" s="38"/>
    </row>
    <row r="29" spans="1:29" ht="15" thickBot="1">
      <c r="B29" s="31" t="s">
        <v>22</v>
      </c>
      <c r="C29" s="21"/>
      <c r="D29" s="22"/>
      <c r="E29" s="22">
        <v>43556</v>
      </c>
      <c r="F29" s="23">
        <v>42</v>
      </c>
      <c r="G29" s="41">
        <v>6.2802381838481497E-2</v>
      </c>
      <c r="H29" s="35"/>
      <c r="I29" s="38"/>
      <c r="J29" s="38"/>
      <c r="K29" s="38"/>
      <c r="L29" s="38"/>
      <c r="M29" s="38"/>
      <c r="N29" s="38"/>
      <c r="Q29" s="34"/>
      <c r="R29" s="35"/>
      <c r="S29" s="35"/>
      <c r="T29" s="35"/>
      <c r="U29" s="35"/>
      <c r="V29" s="35"/>
      <c r="W29" s="37"/>
      <c r="X29" s="38"/>
      <c r="Y29" s="38"/>
      <c r="Z29" s="38"/>
      <c r="AA29" s="38"/>
      <c r="AB29" s="38"/>
      <c r="AC29" s="38"/>
    </row>
    <row r="30" spans="1:29" ht="15" thickBot="1">
      <c r="B30" s="32" t="s">
        <v>23</v>
      </c>
      <c r="C30" s="24"/>
      <c r="D30" s="25"/>
      <c r="E30" s="25">
        <v>44287</v>
      </c>
      <c r="F30" s="26">
        <v>44</v>
      </c>
      <c r="G30" s="42">
        <v>4.3129358895795056E-2</v>
      </c>
      <c r="H30" s="35"/>
      <c r="I30" s="38"/>
      <c r="J30" s="38"/>
      <c r="K30" s="38"/>
      <c r="L30" s="38"/>
      <c r="M30" s="38"/>
      <c r="N30" s="38"/>
      <c r="Q30" s="34"/>
      <c r="R30" s="35"/>
      <c r="S30" s="35"/>
      <c r="T30" s="35"/>
      <c r="U30" s="35"/>
      <c r="V30" s="35"/>
      <c r="W30" s="37"/>
      <c r="X30" s="38"/>
      <c r="Y30" s="38"/>
      <c r="Z30" s="38"/>
      <c r="AA30" s="38"/>
      <c r="AB30" s="38"/>
      <c r="AC30" s="38"/>
    </row>
    <row r="31" spans="1:29" ht="15" thickBot="1">
      <c r="B31" s="32" t="s">
        <v>24</v>
      </c>
      <c r="C31" s="24"/>
      <c r="D31" s="25"/>
      <c r="E31" s="25">
        <v>46113</v>
      </c>
      <c r="F31" s="26">
        <v>49</v>
      </c>
      <c r="G31" s="42">
        <v>2.1652166615380386E-2</v>
      </c>
      <c r="H31" s="35"/>
      <c r="I31" s="38"/>
      <c r="J31" s="38"/>
      <c r="K31" s="38"/>
      <c r="L31" s="38"/>
      <c r="M31" s="38"/>
      <c r="N31" s="38"/>
      <c r="Q31" s="34"/>
      <c r="R31" s="35"/>
      <c r="S31" s="35"/>
      <c r="T31" s="35"/>
      <c r="U31" s="35"/>
      <c r="V31" s="35"/>
      <c r="W31" s="37"/>
      <c r="X31" s="38"/>
      <c r="Y31" s="38"/>
      <c r="Z31" s="38"/>
      <c r="AA31" s="38"/>
      <c r="AB31" s="38"/>
      <c r="AC31" s="38"/>
    </row>
    <row r="32" spans="1:29" ht="15" thickBot="1">
      <c r="B32" s="32" t="s">
        <v>25</v>
      </c>
      <c r="C32" s="24"/>
      <c r="D32" s="25"/>
      <c r="E32" s="25">
        <v>46844</v>
      </c>
      <c r="F32" s="26">
        <v>51</v>
      </c>
      <c r="G32" s="42">
        <v>2.7764847621916111E-2</v>
      </c>
      <c r="H32" s="35"/>
      <c r="I32" s="38"/>
      <c r="J32" s="38"/>
      <c r="K32" s="38"/>
      <c r="L32" s="38"/>
      <c r="M32" s="38"/>
      <c r="N32" s="38"/>
      <c r="Q32" s="34"/>
      <c r="R32" s="35"/>
      <c r="S32" s="35"/>
      <c r="T32" s="35"/>
      <c r="U32" s="35"/>
      <c r="V32" s="35"/>
      <c r="W32" s="37"/>
      <c r="X32" s="38"/>
      <c r="Y32" s="38"/>
      <c r="Z32" s="38"/>
      <c r="AA32" s="38"/>
      <c r="AB32" s="38"/>
      <c r="AC32" s="38"/>
    </row>
    <row r="33" spans="1:29" ht="15" thickBot="1">
      <c r="B33" s="32" t="s">
        <v>26</v>
      </c>
      <c r="C33" s="24"/>
      <c r="D33" s="25"/>
      <c r="E33" s="25">
        <v>47939</v>
      </c>
      <c r="F33" s="26">
        <v>54</v>
      </c>
      <c r="G33" s="42">
        <v>6.4979352604236151E-2</v>
      </c>
      <c r="H33" s="35"/>
      <c r="I33" s="38"/>
      <c r="J33" s="38"/>
      <c r="K33" s="38"/>
      <c r="L33" s="38"/>
      <c r="M33" s="38"/>
      <c r="N33" s="38"/>
      <c r="Q33" s="34"/>
      <c r="R33" s="35"/>
      <c r="S33" s="35"/>
      <c r="T33" s="35"/>
      <c r="U33" s="35"/>
      <c r="V33" s="35"/>
      <c r="W33" s="37"/>
      <c r="X33" s="38"/>
      <c r="Y33" s="38"/>
      <c r="Z33" s="38"/>
      <c r="AA33" s="38"/>
      <c r="AB33" s="38"/>
      <c r="AC33" s="38"/>
    </row>
    <row r="34" spans="1:29">
      <c r="B34" s="34"/>
      <c r="C34" s="35"/>
      <c r="D34" s="35"/>
      <c r="E34" s="35"/>
      <c r="F34" s="35"/>
      <c r="G34" s="35"/>
      <c r="H34" s="35"/>
      <c r="I34" s="38"/>
      <c r="J34" s="38"/>
      <c r="K34" s="38"/>
      <c r="L34" s="38"/>
      <c r="M34" s="38"/>
      <c r="N34" s="38"/>
      <c r="Q34" s="34"/>
      <c r="R34" s="35"/>
      <c r="S34" s="35"/>
      <c r="T34" s="35"/>
      <c r="U34" s="35"/>
      <c r="V34" s="35"/>
      <c r="W34" s="37"/>
      <c r="X34" s="38"/>
      <c r="Y34" s="38"/>
      <c r="Z34" s="38"/>
      <c r="AA34" s="38"/>
      <c r="AB34" s="38"/>
      <c r="AC34" s="38"/>
    </row>
    <row r="35" spans="1:29" ht="15" thickBot="1">
      <c r="A35" s="18" t="s">
        <v>27</v>
      </c>
      <c r="D35" s="27"/>
      <c r="E35" s="28"/>
      <c r="F35" s="29"/>
      <c r="G35" s="76"/>
      <c r="P35" s="18" t="s">
        <v>28</v>
      </c>
      <c r="Q35" s="14"/>
      <c r="S35" s="15"/>
      <c r="U35" s="15"/>
      <c r="V35" s="77"/>
      <c r="W35" s="15"/>
      <c r="X35" s="15"/>
      <c r="Y35" s="15"/>
    </row>
    <row r="36" spans="1:29" ht="46">
      <c r="B36" s="4" t="s">
        <v>2</v>
      </c>
      <c r="C36" s="5" t="s">
        <v>66</v>
      </c>
      <c r="D36" s="5" t="s">
        <v>67</v>
      </c>
      <c r="E36" s="5" t="s">
        <v>107</v>
      </c>
      <c r="F36" s="5" t="s">
        <v>108</v>
      </c>
      <c r="G36" s="5" t="s">
        <v>70</v>
      </c>
      <c r="H36" s="5" t="s">
        <v>109</v>
      </c>
      <c r="I36" s="5" t="s">
        <v>99</v>
      </c>
      <c r="J36" s="5" t="s">
        <v>64</v>
      </c>
      <c r="K36" s="5" t="s">
        <v>3</v>
      </c>
      <c r="L36" s="5" t="s">
        <v>98</v>
      </c>
      <c r="M36" s="5" t="s">
        <v>65</v>
      </c>
      <c r="N36" s="5" t="s">
        <v>4</v>
      </c>
      <c r="Q36" s="4" t="s">
        <v>2</v>
      </c>
      <c r="R36" s="5" t="s">
        <v>66</v>
      </c>
      <c r="S36" s="5" t="s">
        <v>67</v>
      </c>
      <c r="T36" s="5" t="s">
        <v>107</v>
      </c>
      <c r="U36" s="5" t="s">
        <v>108</v>
      </c>
      <c r="V36" s="7" t="s">
        <v>70</v>
      </c>
      <c r="W36" s="5" t="s">
        <v>109</v>
      </c>
      <c r="X36" s="5" t="s">
        <v>99</v>
      </c>
      <c r="Y36" s="5" t="s">
        <v>64</v>
      </c>
      <c r="Z36" s="5" t="s">
        <v>3</v>
      </c>
      <c r="AA36" s="5" t="s">
        <v>98</v>
      </c>
      <c r="AB36" s="5" t="s">
        <v>65</v>
      </c>
      <c r="AC36" s="5" t="s">
        <v>4</v>
      </c>
    </row>
    <row r="37" spans="1:29" ht="15" thickBot="1">
      <c r="B37" s="6"/>
      <c r="C37" s="7"/>
      <c r="D37" s="8" t="s">
        <v>5</v>
      </c>
      <c r="E37" s="7"/>
      <c r="F37" s="8" t="s">
        <v>6</v>
      </c>
      <c r="G37" s="8" t="s">
        <v>7</v>
      </c>
      <c r="H37" s="8" t="s">
        <v>8</v>
      </c>
      <c r="I37" s="8" t="s">
        <v>9</v>
      </c>
      <c r="J37" s="8" t="s">
        <v>10</v>
      </c>
      <c r="K37" s="8" t="s">
        <v>11</v>
      </c>
      <c r="L37" s="8" t="s">
        <v>12</v>
      </c>
      <c r="M37" s="8" t="s">
        <v>13</v>
      </c>
      <c r="N37" s="8" t="s">
        <v>14</v>
      </c>
      <c r="Q37" s="6"/>
      <c r="R37" s="7"/>
      <c r="S37" s="8" t="s">
        <v>5</v>
      </c>
      <c r="T37" s="7"/>
      <c r="U37" s="8" t="s">
        <v>6</v>
      </c>
      <c r="V37" s="8" t="s">
        <v>7</v>
      </c>
      <c r="W37" s="8" t="s">
        <v>8</v>
      </c>
      <c r="X37" s="8" t="s">
        <v>9</v>
      </c>
      <c r="Y37" s="8" t="s">
        <v>10</v>
      </c>
      <c r="Z37" s="8" t="s">
        <v>11</v>
      </c>
      <c r="AA37" s="8" t="s">
        <v>12</v>
      </c>
      <c r="AB37" s="8" t="s">
        <v>13</v>
      </c>
      <c r="AC37" s="8" t="s">
        <v>14</v>
      </c>
    </row>
    <row r="38" spans="1:29" ht="15" thickBot="1">
      <c r="B38" s="9">
        <v>42095</v>
      </c>
      <c r="C38" s="10">
        <v>39</v>
      </c>
      <c r="D38" s="10">
        <v>29000</v>
      </c>
      <c r="E38" s="12">
        <v>4.2</v>
      </c>
      <c r="F38" s="10">
        <f>D38*E38/45</f>
        <v>2706.6666666666665</v>
      </c>
      <c r="G38" s="10"/>
      <c r="H38" s="10"/>
      <c r="I38" s="10"/>
      <c r="J38" s="10"/>
      <c r="K38" s="10"/>
      <c r="L38" s="10"/>
      <c r="M38" s="10"/>
      <c r="N38" s="10"/>
      <c r="Q38" s="9">
        <v>42095</v>
      </c>
      <c r="R38" s="10">
        <v>39</v>
      </c>
      <c r="S38" s="10">
        <v>29000</v>
      </c>
      <c r="T38" s="12">
        <v>3.9</v>
      </c>
      <c r="U38" s="10">
        <f>S38*T38/45</f>
        <v>2513.3333333333335</v>
      </c>
      <c r="V38" s="10">
        <f>S38*0.3/64.8</f>
        <v>134.25925925925927</v>
      </c>
      <c r="W38" s="1"/>
      <c r="X38" s="1"/>
      <c r="Y38" s="1"/>
      <c r="Z38" s="1"/>
      <c r="AA38" s="1"/>
      <c r="AB38" s="1"/>
      <c r="AC38" s="1"/>
    </row>
    <row r="39" spans="1:29" ht="15" thickBot="1">
      <c r="B39" s="9">
        <v>42461</v>
      </c>
      <c r="C39" s="10">
        <v>40</v>
      </c>
      <c r="D39" s="10">
        <f>D38*(1+Salary_increase)</f>
        <v>29434.999999999996</v>
      </c>
      <c r="E39" s="12">
        <v>4.5</v>
      </c>
      <c r="F39" s="10">
        <f t="shared" ref="F39:F54" si="8">D39*E39/45</f>
        <v>2943.4999999999995</v>
      </c>
      <c r="G39" s="10"/>
      <c r="H39" s="10"/>
      <c r="I39" s="10"/>
      <c r="J39" s="10"/>
      <c r="K39" s="10"/>
      <c r="L39" s="10"/>
      <c r="M39" s="10"/>
      <c r="N39" s="10"/>
      <c r="Q39" s="9">
        <v>42461</v>
      </c>
      <c r="R39" s="10">
        <v>40</v>
      </c>
      <c r="S39" s="10">
        <f>S38*(1+Salary_increase)</f>
        <v>29434.999999999996</v>
      </c>
      <c r="T39" s="12">
        <v>3.9</v>
      </c>
      <c r="U39" s="10">
        <f t="shared" ref="U39:U54" si="9">S39*T39/45</f>
        <v>2551.0333333333328</v>
      </c>
      <c r="V39" s="10">
        <f t="shared" ref="V39:V54" si="10">V38*(1+FPS2015_indexation)+S39*0.3/64.8</f>
        <v>272.5462962962963</v>
      </c>
      <c r="W39" s="1"/>
      <c r="X39" s="1"/>
      <c r="Y39" s="1"/>
      <c r="Z39" s="1"/>
      <c r="AA39" s="1"/>
      <c r="AB39" s="1"/>
      <c r="AC39" s="1"/>
    </row>
    <row r="40" spans="1:29" ht="15" thickBot="1">
      <c r="B40" s="9">
        <v>42826</v>
      </c>
      <c r="C40" s="10">
        <v>41</v>
      </c>
      <c r="D40" s="10">
        <f>D39*(1+Salary_increase)</f>
        <v>29876.524999999994</v>
      </c>
      <c r="E40" s="12">
        <v>4.8</v>
      </c>
      <c r="F40" s="10">
        <f t="shared" si="8"/>
        <v>3186.8293333333327</v>
      </c>
      <c r="G40" s="10"/>
      <c r="H40" s="10"/>
      <c r="I40" s="10"/>
      <c r="J40" s="10"/>
      <c r="K40" s="10"/>
      <c r="L40" s="10"/>
      <c r="M40" s="10"/>
      <c r="N40" s="10"/>
      <c r="Q40" s="9">
        <v>42826</v>
      </c>
      <c r="R40" s="10">
        <v>41</v>
      </c>
      <c r="S40" s="10">
        <f>S39*(1+Salary_increase)</f>
        <v>29876.524999999994</v>
      </c>
      <c r="T40" s="12">
        <v>3.9</v>
      </c>
      <c r="U40" s="10">
        <f t="shared" si="9"/>
        <v>2589.2988333333328</v>
      </c>
      <c r="V40" s="10">
        <f t="shared" si="10"/>
        <v>414.95173611111107</v>
      </c>
      <c r="W40" s="1"/>
      <c r="X40" s="1"/>
      <c r="Y40" s="1"/>
      <c r="Z40" s="1"/>
      <c r="AA40" s="1"/>
      <c r="AB40" s="1"/>
      <c r="AC40" s="1"/>
    </row>
    <row r="41" spans="1:29" ht="15" thickBot="1">
      <c r="B41" s="9">
        <v>43191</v>
      </c>
      <c r="C41" s="10">
        <v>42</v>
      </c>
      <c r="D41" s="10">
        <f>D40*(1+Salary_increase)</f>
        <v>30324.672874999993</v>
      </c>
      <c r="E41" s="12">
        <v>5.0999999999999996</v>
      </c>
      <c r="F41" s="10">
        <f t="shared" si="8"/>
        <v>3436.7962591666655</v>
      </c>
      <c r="G41" s="10"/>
      <c r="H41" s="10"/>
      <c r="I41" s="10"/>
      <c r="J41" s="10"/>
      <c r="K41" s="10"/>
      <c r="L41" s="10"/>
      <c r="M41" s="10"/>
      <c r="N41" s="10"/>
      <c r="Q41" s="9">
        <v>43191</v>
      </c>
      <c r="R41" s="10">
        <v>42</v>
      </c>
      <c r="S41" s="10">
        <f>S40*(1+Salary_increase)</f>
        <v>30324.672874999993</v>
      </c>
      <c r="T41" s="12">
        <v>3.9</v>
      </c>
      <c r="U41" s="10">
        <f t="shared" si="9"/>
        <v>2628.1383158333329</v>
      </c>
      <c r="V41" s="10">
        <f t="shared" si="10"/>
        <v>561.56801620370356</v>
      </c>
      <c r="W41" s="1"/>
      <c r="X41" s="1"/>
      <c r="Y41" s="1"/>
      <c r="Z41" s="1"/>
      <c r="AA41" s="1"/>
      <c r="AB41" s="1"/>
      <c r="AC41" s="1"/>
    </row>
    <row r="42" spans="1:29" ht="15" thickBot="1">
      <c r="B42" s="9">
        <v>43556</v>
      </c>
      <c r="C42" s="10">
        <v>43</v>
      </c>
      <c r="D42" s="10">
        <f>D41*(1+Salary_increase)*(1+$G$29)</f>
        <v>32712.571578423125</v>
      </c>
      <c r="E42" s="12">
        <v>5.3999999999999995</v>
      </c>
      <c r="F42" s="10">
        <f t="shared" si="8"/>
        <v>3925.5085894107747</v>
      </c>
      <c r="G42" s="10"/>
      <c r="H42" s="10"/>
      <c r="I42" s="10"/>
      <c r="J42" s="10"/>
      <c r="K42" s="10"/>
      <c r="L42" s="10"/>
      <c r="M42" s="10"/>
      <c r="N42" s="10"/>
      <c r="Q42" s="9">
        <v>43556</v>
      </c>
      <c r="R42" s="10">
        <v>43</v>
      </c>
      <c r="S42" s="10">
        <f>S41*(1+Salary_increase)*(1+$G$29)</f>
        <v>32712.571578423125</v>
      </c>
      <c r="T42" s="12">
        <v>3.9</v>
      </c>
      <c r="U42" s="10">
        <f t="shared" si="9"/>
        <v>2835.0895367966709</v>
      </c>
      <c r="V42" s="10">
        <f t="shared" si="10"/>
        <v>721.43862708760685</v>
      </c>
      <c r="W42" s="1"/>
      <c r="X42" s="1"/>
      <c r="Y42" s="1"/>
      <c r="Z42" s="1"/>
      <c r="AA42" s="1"/>
      <c r="AB42" s="1"/>
      <c r="AC42" s="1"/>
    </row>
    <row r="43" spans="1:29" ht="15" thickBot="1">
      <c r="B43" s="9">
        <v>43922</v>
      </c>
      <c r="C43" s="10">
        <v>44</v>
      </c>
      <c r="D43" s="10">
        <f>D42*(1+Salary_increase)</f>
        <v>33203.260152099472</v>
      </c>
      <c r="E43" s="12">
        <v>5.6999999999999993</v>
      </c>
      <c r="F43" s="10">
        <f t="shared" si="8"/>
        <v>4205.7462859325988</v>
      </c>
      <c r="G43" s="10"/>
      <c r="H43" s="10"/>
      <c r="I43" s="10"/>
      <c r="J43" s="10"/>
      <c r="K43" s="10"/>
      <c r="L43" s="10"/>
      <c r="M43" s="10"/>
      <c r="N43" s="10"/>
      <c r="Q43" s="9">
        <v>43922</v>
      </c>
      <c r="R43" s="10">
        <v>44</v>
      </c>
      <c r="S43" s="10">
        <f>S42*(1+Salary_increase)</f>
        <v>33203.260152099472</v>
      </c>
      <c r="T43" s="12">
        <v>3.9</v>
      </c>
      <c r="U43" s="10">
        <f t="shared" si="9"/>
        <v>2877.6158798486208</v>
      </c>
      <c r="V43" s="10">
        <f t="shared" si="10"/>
        <v>885.97900349438146</v>
      </c>
      <c r="W43" s="1"/>
      <c r="X43" s="1"/>
      <c r="Y43" s="1"/>
      <c r="Z43" s="1"/>
      <c r="AA43" s="1"/>
      <c r="AB43" s="1"/>
      <c r="AC43" s="1"/>
    </row>
    <row r="44" spans="1:29" ht="15" thickBot="1">
      <c r="B44" s="9">
        <v>44287</v>
      </c>
      <c r="C44" s="10">
        <v>45</v>
      </c>
      <c r="D44" s="10">
        <f>D43*(1+Salary_increase)*(1+$G$30)</f>
        <v>35154.824907845461</v>
      </c>
      <c r="E44" s="12">
        <v>5.9999999999999991</v>
      </c>
      <c r="F44" s="10">
        <f t="shared" si="8"/>
        <v>4687.309987712727</v>
      </c>
      <c r="G44" s="10">
        <v>0</v>
      </c>
      <c r="H44" s="10"/>
      <c r="I44" s="10"/>
      <c r="J44" s="11"/>
      <c r="K44" s="11"/>
      <c r="L44" s="11"/>
      <c r="M44" s="11"/>
      <c r="N44" s="11"/>
      <c r="Q44" s="9">
        <v>44287</v>
      </c>
      <c r="R44" s="10">
        <v>45</v>
      </c>
      <c r="S44" s="10">
        <f>S43*(1+Salary_increase)*(1+$G$30)</f>
        <v>35154.824907845461</v>
      </c>
      <c r="T44" s="12">
        <v>3.9</v>
      </c>
      <c r="U44" s="10">
        <f t="shared" si="9"/>
        <v>3046.7514920132735</v>
      </c>
      <c r="V44" s="10">
        <f t="shared" si="10"/>
        <v>1062.0225075646001</v>
      </c>
      <c r="W44" s="12"/>
      <c r="X44" s="33"/>
      <c r="Y44" s="33"/>
      <c r="Z44" s="33"/>
      <c r="AA44" s="33"/>
      <c r="AB44" s="33"/>
      <c r="AC44" s="33"/>
    </row>
    <row r="45" spans="1:29" ht="15" thickBot="1">
      <c r="B45" s="9">
        <v>44652</v>
      </c>
      <c r="C45" s="10">
        <v>46</v>
      </c>
      <c r="D45" s="10">
        <f>D44*(1+Salary_increase)</f>
        <v>35682.147281463142</v>
      </c>
      <c r="E45" s="12">
        <v>5.9999999999999991</v>
      </c>
      <c r="F45" s="10">
        <f t="shared" si="8"/>
        <v>4757.619637528418</v>
      </c>
      <c r="G45" s="10">
        <f t="shared" ref="G45:G54" si="11">G44*(1+FPS2015_indexation)+D45*0.3/64.8</f>
        <v>165.19512630307011</v>
      </c>
      <c r="H45" s="10"/>
      <c r="I45" s="10"/>
      <c r="J45" s="10"/>
      <c r="K45" s="10"/>
      <c r="L45" s="10"/>
      <c r="M45" s="10"/>
      <c r="N45" s="10"/>
      <c r="Q45" s="9">
        <v>44652</v>
      </c>
      <c r="R45" s="10">
        <v>46</v>
      </c>
      <c r="S45" s="10">
        <f>S44*(1+Salary_increase)</f>
        <v>35682.147281463142</v>
      </c>
      <c r="T45" s="12">
        <v>3.9</v>
      </c>
      <c r="U45" s="10">
        <f t="shared" si="9"/>
        <v>3092.4527643934721</v>
      </c>
      <c r="V45" s="10">
        <f t="shared" si="10"/>
        <v>1243.1479714811392</v>
      </c>
      <c r="W45" s="12"/>
      <c r="X45" s="1"/>
      <c r="Y45" s="1"/>
      <c r="Z45" s="1"/>
      <c r="AA45" s="1"/>
      <c r="AB45" s="1"/>
      <c r="AC45" s="1"/>
    </row>
    <row r="46" spans="1:29" ht="15" thickBot="1">
      <c r="B46" s="9">
        <v>45017</v>
      </c>
      <c r="C46" s="10">
        <v>47</v>
      </c>
      <c r="D46" s="10">
        <f>D45*(1+Salary_increase)</f>
        <v>36217.379490685082</v>
      </c>
      <c r="E46" s="12">
        <v>5.9999999999999991</v>
      </c>
      <c r="F46" s="10">
        <f t="shared" si="8"/>
        <v>4828.9839320913434</v>
      </c>
      <c r="G46" s="10">
        <f t="shared" si="11"/>
        <v>335.34610639523225</v>
      </c>
      <c r="H46" s="10"/>
      <c r="I46" s="10"/>
      <c r="J46" s="10"/>
      <c r="K46" s="10"/>
      <c r="L46" s="10"/>
      <c r="M46" s="10"/>
      <c r="N46" s="10"/>
      <c r="Q46" s="9">
        <v>45017</v>
      </c>
      <c r="R46" s="10">
        <v>47</v>
      </c>
      <c r="S46" s="10">
        <f>S45*(1+Salary_increase)</f>
        <v>36217.379490685082</v>
      </c>
      <c r="T46" s="12">
        <v>3.9</v>
      </c>
      <c r="U46" s="10">
        <f t="shared" si="9"/>
        <v>3138.8395558593738</v>
      </c>
      <c r="V46" s="10">
        <f t="shared" si="10"/>
        <v>1429.4682442509722</v>
      </c>
      <c r="W46" s="12"/>
      <c r="X46" s="1"/>
      <c r="Y46" s="1"/>
      <c r="Z46" s="1"/>
      <c r="AA46" s="1"/>
      <c r="AB46" s="1"/>
      <c r="AC46" s="1"/>
    </row>
    <row r="47" spans="1:29" ht="15" thickBot="1">
      <c r="B47" s="9">
        <v>45383</v>
      </c>
      <c r="C47" s="10">
        <v>48</v>
      </c>
      <c r="D47" s="10">
        <f>D46*(1+Salary_increase)</f>
        <v>36760.640183045354</v>
      </c>
      <c r="E47" s="12">
        <v>5.9999999999999991</v>
      </c>
      <c r="F47" s="10">
        <f t="shared" si="8"/>
        <v>4901.418691072713</v>
      </c>
      <c r="G47" s="10">
        <f t="shared" si="11"/>
        <v>510.56444698674102</v>
      </c>
      <c r="H47" s="10"/>
      <c r="I47" s="10"/>
      <c r="J47" s="10"/>
      <c r="K47" s="10"/>
      <c r="L47" s="10"/>
      <c r="M47" s="10"/>
      <c r="N47" s="10"/>
      <c r="Q47" s="9">
        <v>45383</v>
      </c>
      <c r="R47" s="10">
        <v>48</v>
      </c>
      <c r="S47" s="10">
        <f>S46*(1+Salary_increase)</f>
        <v>36760.640183045354</v>
      </c>
      <c r="T47" s="12">
        <v>3.9</v>
      </c>
      <c r="U47" s="10">
        <f t="shared" si="9"/>
        <v>3185.9221491972639</v>
      </c>
      <c r="V47" s="10">
        <f t="shared" si="10"/>
        <v>1621.0984169103172</v>
      </c>
      <c r="W47" s="12"/>
      <c r="X47" s="1"/>
      <c r="Y47" s="1"/>
      <c r="Z47" s="1"/>
      <c r="AA47" s="1"/>
      <c r="AB47" s="1"/>
      <c r="AC47" s="1"/>
    </row>
    <row r="48" spans="1:29" ht="15" thickBot="1">
      <c r="B48" s="9">
        <v>45748</v>
      </c>
      <c r="C48" s="10">
        <v>49</v>
      </c>
      <c r="D48" s="10">
        <f>D47*(1+Salary_increase)</f>
        <v>37312.04978579103</v>
      </c>
      <c r="E48" s="12">
        <v>5.9999999999999991</v>
      </c>
      <c r="F48" s="10">
        <f t="shared" si="8"/>
        <v>4974.9399714388028</v>
      </c>
      <c r="G48" s="10">
        <f t="shared" si="11"/>
        <v>690.96388492205608</v>
      </c>
      <c r="H48" s="10"/>
      <c r="I48" s="10"/>
      <c r="J48" s="10"/>
      <c r="K48" s="10"/>
      <c r="L48" s="10"/>
      <c r="M48" s="10"/>
      <c r="N48" s="10"/>
      <c r="Q48" s="9">
        <v>45748</v>
      </c>
      <c r="R48" s="10">
        <v>49</v>
      </c>
      <c r="S48" s="10">
        <f>S47*(1+Salary_increase)</f>
        <v>37312.04978579103</v>
      </c>
      <c r="T48" s="12">
        <v>3.9</v>
      </c>
      <c r="U48" s="10">
        <f t="shared" si="9"/>
        <v>3233.7109814352225</v>
      </c>
      <c r="V48" s="10">
        <f t="shared" si="10"/>
        <v>1818.1558643944859</v>
      </c>
      <c r="W48" s="12"/>
      <c r="X48" s="1"/>
      <c r="Y48" s="1"/>
      <c r="Z48" s="1"/>
      <c r="AA48" s="1"/>
      <c r="AB48" s="1"/>
      <c r="AC48" s="1"/>
    </row>
    <row r="49" spans="2:29" ht="15" thickBot="1">
      <c r="B49" s="9">
        <v>46113</v>
      </c>
      <c r="C49" s="10">
        <v>50</v>
      </c>
      <c r="D49" s="10">
        <f>D48*(1+Salary_increase)*(1+$G$31)</f>
        <v>38691.735552082057</v>
      </c>
      <c r="E49" s="12">
        <v>5.9999999999999991</v>
      </c>
      <c r="F49" s="10">
        <f t="shared" si="8"/>
        <v>5158.8980736109406</v>
      </c>
      <c r="G49" s="10">
        <f t="shared" si="11"/>
        <v>880.45674852960008</v>
      </c>
      <c r="H49" s="17"/>
      <c r="I49" s="10"/>
      <c r="J49" s="11"/>
      <c r="K49" s="11"/>
      <c r="L49" s="11"/>
      <c r="M49" s="11"/>
      <c r="N49" s="11"/>
      <c r="Q49" s="9">
        <v>46113</v>
      </c>
      <c r="R49" s="10">
        <v>50</v>
      </c>
      <c r="S49" s="10">
        <f>S48*(1+Salary_increase)*(1+$G$31)</f>
        <v>38691.735552082057</v>
      </c>
      <c r="T49" s="12">
        <v>3.9</v>
      </c>
      <c r="U49" s="10">
        <f t="shared" si="9"/>
        <v>3353.283747847112</v>
      </c>
      <c r="V49" s="10">
        <f t="shared" si="10"/>
        <v>2024.5566076941163</v>
      </c>
      <c r="W49" s="12"/>
      <c r="X49" s="11"/>
      <c r="Y49" s="11"/>
      <c r="Z49" s="11"/>
      <c r="AA49" s="11"/>
      <c r="AB49" s="11"/>
      <c r="AC49" s="11"/>
    </row>
    <row r="50" spans="2:29" ht="15" thickBot="1">
      <c r="B50" s="9">
        <v>46478</v>
      </c>
      <c r="C50" s="10">
        <v>51</v>
      </c>
      <c r="D50" s="10">
        <f>D49*(1+Salary_increase)</f>
        <v>39272.11158536328</v>
      </c>
      <c r="E50" s="12">
        <v>5.9999999999999991</v>
      </c>
      <c r="F50" s="10">
        <f t="shared" si="8"/>
        <v>5236.2815447151033</v>
      </c>
      <c r="G50" s="10">
        <f t="shared" si="11"/>
        <v>1075.478931171263</v>
      </c>
      <c r="H50" s="17"/>
      <c r="I50" s="10"/>
      <c r="J50" s="10"/>
      <c r="K50" s="10"/>
      <c r="L50" s="10"/>
      <c r="M50" s="10"/>
      <c r="N50" s="10"/>
      <c r="Q50" s="9">
        <v>46478</v>
      </c>
      <c r="R50" s="10">
        <v>51</v>
      </c>
      <c r="S50" s="10">
        <f>S49*(1+Salary_increase)</f>
        <v>39272.11158536328</v>
      </c>
      <c r="T50" s="12">
        <v>3.9</v>
      </c>
      <c r="U50" s="10">
        <f t="shared" si="9"/>
        <v>3403.583004064817</v>
      </c>
      <c r="V50" s="10">
        <f t="shared" si="10"/>
        <v>2236.7402882232468</v>
      </c>
      <c r="W50" s="12"/>
      <c r="X50" s="10"/>
      <c r="Y50" s="10"/>
      <c r="Z50" s="10"/>
      <c r="AA50" s="10"/>
      <c r="AB50" s="10"/>
      <c r="AC50" s="10"/>
    </row>
    <row r="51" spans="2:29" ht="15" thickBot="1">
      <c r="B51" s="9">
        <v>46844</v>
      </c>
      <c r="C51" s="10">
        <v>52</v>
      </c>
      <c r="D51" s="10">
        <f>D50*(1+Salary_increase)*(1+$G$32)</f>
        <v>40967.933216011603</v>
      </c>
      <c r="E51" s="12">
        <v>5.9999999999999991</v>
      </c>
      <c r="F51" s="10">
        <f t="shared" si="8"/>
        <v>5462.3910954682133</v>
      </c>
      <c r="G51" s="10">
        <f t="shared" si="11"/>
        <v>1281.277472620367</v>
      </c>
      <c r="H51" s="17"/>
      <c r="I51" s="10"/>
      <c r="J51" s="10"/>
      <c r="K51" s="10"/>
      <c r="L51" s="10"/>
      <c r="M51" s="10"/>
      <c r="N51" s="10"/>
      <c r="Q51" s="9">
        <v>46844</v>
      </c>
      <c r="R51" s="10">
        <v>52</v>
      </c>
      <c r="S51" s="10">
        <f>S50*(1+Salary_increase)*(1+$G$32)</f>
        <v>40967.933216011603</v>
      </c>
      <c r="T51" s="12">
        <v>3.9</v>
      </c>
      <c r="U51" s="10">
        <f t="shared" si="9"/>
        <v>3550.5542120543387</v>
      </c>
      <c r="V51" s="10">
        <f t="shared" si="10"/>
        <v>2459.9577500281307</v>
      </c>
      <c r="W51" s="12"/>
      <c r="X51" s="10"/>
      <c r="Y51" s="10"/>
      <c r="Z51" s="10"/>
      <c r="AA51" s="10"/>
      <c r="AB51" s="10"/>
      <c r="AC51" s="10"/>
    </row>
    <row r="52" spans="2:29" ht="15" thickBot="1">
      <c r="B52" s="9">
        <v>47209</v>
      </c>
      <c r="C52" s="10">
        <v>53</v>
      </c>
      <c r="D52" s="10">
        <f>D51*(1+Salary_increase)</f>
        <v>41582.452214251774</v>
      </c>
      <c r="E52" s="12">
        <v>5.9999999999999991</v>
      </c>
      <c r="F52" s="10">
        <f t="shared" si="8"/>
        <v>5544.3269619002358</v>
      </c>
      <c r="G52" s="10">
        <f t="shared" si="11"/>
        <v>1493.0079875534307</v>
      </c>
      <c r="H52" s="17"/>
      <c r="I52" s="10"/>
      <c r="J52" s="10"/>
      <c r="K52" s="10"/>
      <c r="L52" s="10"/>
      <c r="M52" s="10"/>
      <c r="N52" s="10"/>
      <c r="Q52" s="9">
        <v>47209</v>
      </c>
      <c r="R52" s="10">
        <v>53</v>
      </c>
      <c r="S52" s="10">
        <f>S51*(1+Salary_increase)</f>
        <v>41582.452214251774</v>
      </c>
      <c r="T52" s="12">
        <v>3.9</v>
      </c>
      <c r="U52" s="10">
        <f t="shared" si="9"/>
        <v>3603.8125252351538</v>
      </c>
      <c r="V52" s="10">
        <f t="shared" si="10"/>
        <v>2689.3684691223107</v>
      </c>
      <c r="W52" s="12"/>
      <c r="X52" s="10"/>
      <c r="Y52" s="10"/>
      <c r="Z52" s="10"/>
      <c r="AA52" s="10"/>
      <c r="AB52" s="10"/>
      <c r="AC52" s="10"/>
    </row>
    <row r="53" spans="2:29" ht="15" thickBot="1">
      <c r="B53" s="9">
        <v>47574</v>
      </c>
      <c r="C53" s="10">
        <v>54</v>
      </c>
      <c r="D53" s="10">
        <f>D52*(1+Salary_increase)</f>
        <v>42206.18899746555</v>
      </c>
      <c r="E53" s="12">
        <v>5.9999999999999991</v>
      </c>
      <c r="F53" s="10">
        <f t="shared" si="8"/>
        <v>5627.491866328739</v>
      </c>
      <c r="G53" s="10">
        <f t="shared" si="11"/>
        <v>1710.8021305031466</v>
      </c>
      <c r="H53" s="17"/>
      <c r="I53" s="10"/>
      <c r="J53" s="10"/>
      <c r="K53" s="10"/>
      <c r="L53" s="10"/>
      <c r="M53" s="10"/>
      <c r="N53" s="10"/>
      <c r="Q53" s="9">
        <v>47574</v>
      </c>
      <c r="R53" s="10">
        <v>54</v>
      </c>
      <c r="S53" s="10">
        <f>S52*(1+Salary_increase)</f>
        <v>42206.18899746555</v>
      </c>
      <c r="T53" s="12">
        <v>3.9</v>
      </c>
      <c r="U53" s="10">
        <f t="shared" si="9"/>
        <v>3657.8697131136805</v>
      </c>
      <c r="V53" s="10">
        <f t="shared" si="10"/>
        <v>2925.1080192955596</v>
      </c>
      <c r="W53" s="12"/>
      <c r="X53" s="10"/>
      <c r="Y53" s="10"/>
      <c r="Z53" s="10"/>
      <c r="AA53" s="10"/>
      <c r="AB53" s="10"/>
      <c r="AC53" s="10"/>
    </row>
    <row r="54" spans="2:29" ht="15" thickBot="1">
      <c r="B54" s="9">
        <v>47939</v>
      </c>
      <c r="C54" s="10">
        <v>55</v>
      </c>
      <c r="D54" s="10">
        <f>D53*(1+Salary_increase)*(1+$G$33)</f>
        <v>45622.950631929081</v>
      </c>
      <c r="E54" s="12">
        <v>5.9999999999999991</v>
      </c>
      <c r="F54" s="10">
        <f t="shared" si="8"/>
        <v>6083.0600842572103</v>
      </c>
      <c r="G54" s="10">
        <f t="shared" si="11"/>
        <v>1947.6815264974023</v>
      </c>
      <c r="H54" s="12">
        <v>20.3</v>
      </c>
      <c r="I54" s="11">
        <f t="shared" ref="I54" si="12">F54/4*H54</f>
        <v>30871.529927605345</v>
      </c>
      <c r="J54" s="11">
        <f>G54/4*12</f>
        <v>5843.044579492207</v>
      </c>
      <c r="K54" s="11">
        <f>I54+J54</f>
        <v>36714.574507097554</v>
      </c>
      <c r="L54" s="11">
        <f>F54*3/4</f>
        <v>4562.2950631929079</v>
      </c>
      <c r="M54" s="11">
        <f>G54*3/4</f>
        <v>1460.7611448730518</v>
      </c>
      <c r="N54" s="11">
        <f>L54+M54</f>
        <v>6023.0562080659602</v>
      </c>
      <c r="Q54" s="9">
        <v>47939</v>
      </c>
      <c r="R54" s="10">
        <v>55</v>
      </c>
      <c r="S54" s="10">
        <f>S53*(1+Salary_increase)*(1+$G$33)</f>
        <v>45622.950631929081</v>
      </c>
      <c r="T54" s="12">
        <v>3.9</v>
      </c>
      <c r="U54" s="10">
        <f t="shared" si="9"/>
        <v>3953.9890547671871</v>
      </c>
      <c r="V54" s="10">
        <f t="shared" si="10"/>
        <v>3180.2020036217014</v>
      </c>
      <c r="W54" s="12">
        <v>20.3</v>
      </c>
      <c r="X54" s="11">
        <f t="shared" ref="X54" si="13">U54/4*W54</f>
        <v>20066.494452943476</v>
      </c>
      <c r="Y54" s="11">
        <f>V54/4*12</f>
        <v>9540.6060108651036</v>
      </c>
      <c r="Z54" s="11">
        <f>X54+Y54</f>
        <v>29607.10046380858</v>
      </c>
      <c r="AA54" s="11">
        <f>U54*3/4</f>
        <v>2965.4917910753902</v>
      </c>
      <c r="AB54" s="11">
        <f>V54*3/4</f>
        <v>2385.1515027162759</v>
      </c>
      <c r="AC54" s="11">
        <f>AA54+AB54</f>
        <v>5350.6432937916661</v>
      </c>
    </row>
    <row r="56" spans="2:29">
      <c r="C56" s="68" t="s">
        <v>68</v>
      </c>
      <c r="O56" s="68"/>
    </row>
    <row r="57" spans="2:29">
      <c r="B57" s="45" t="s">
        <v>5</v>
      </c>
      <c r="C57" t="s">
        <v>39</v>
      </c>
      <c r="O57" s="43"/>
    </row>
    <row r="58" spans="2:29">
      <c r="B58" s="45" t="s">
        <v>6</v>
      </c>
      <c r="C58" s="46" t="s">
        <v>105</v>
      </c>
      <c r="O58" s="44"/>
    </row>
    <row r="59" spans="2:29">
      <c r="B59" s="45" t="s">
        <v>7</v>
      </c>
      <c r="C59" t="s">
        <v>71</v>
      </c>
      <c r="O59" s="43"/>
      <c r="P59" s="43"/>
    </row>
    <row r="60" spans="2:29">
      <c r="B60" s="72" t="s">
        <v>8</v>
      </c>
      <c r="C60" s="69" t="s">
        <v>69</v>
      </c>
      <c r="H60" s="43"/>
      <c r="O60" s="43"/>
    </row>
    <row r="61" spans="2:29">
      <c r="B61" s="72" t="s">
        <v>9</v>
      </c>
      <c r="C61" s="73" t="s">
        <v>48</v>
      </c>
    </row>
    <row r="62" spans="2:29">
      <c r="B62" s="72" t="s">
        <v>10</v>
      </c>
      <c r="C62" s="73" t="s">
        <v>81</v>
      </c>
      <c r="O62" s="43"/>
    </row>
    <row r="63" spans="2:29">
      <c r="B63" s="72" t="s">
        <v>11</v>
      </c>
      <c r="C63" s="73" t="s">
        <v>88</v>
      </c>
    </row>
    <row r="64" spans="2:29">
      <c r="B64" s="72" t="s">
        <v>12</v>
      </c>
      <c r="C64" s="75" t="s">
        <v>53</v>
      </c>
    </row>
    <row r="65" spans="2:3">
      <c r="B65" s="72" t="s">
        <v>13</v>
      </c>
      <c r="C65" s="75" t="s">
        <v>82</v>
      </c>
    </row>
    <row r="66" spans="2:3">
      <c r="B66" s="72" t="s">
        <v>14</v>
      </c>
      <c r="C66" s="73" t="s">
        <v>51</v>
      </c>
    </row>
    <row r="67" spans="2:3">
      <c r="B67" s="45"/>
    </row>
    <row r="68" spans="2:3">
      <c r="B68" s="45"/>
    </row>
  </sheetData>
  <sheetProtection algorithmName="SHA-512" hashValue="B1gii3dhBQzx5Ny9TFR4l/Ubx3+4xw1/d6xP1YQ00H3/dXsIdYey3IWU0IEz48oha/3Vqkk31OWrVTZh5oOXMw==" saltValue="oIuvr8xn09MsmmKkzlZyRw=="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23FD8AA0D8E5478582E35D905D5CB5" ma:contentTypeVersion="16" ma:contentTypeDescription="Create a new document." ma:contentTypeScope="" ma:versionID="a47c10f743be1e3f7786791f33c7905e">
  <xsd:schema xmlns:xsd="http://www.w3.org/2001/XMLSchema" xmlns:xs="http://www.w3.org/2001/XMLSchema" xmlns:p="http://schemas.microsoft.com/office/2006/metadata/properties" xmlns:ns2="1b3980e1-9f70-469d-8e06-8a0cb5697867" xmlns:ns3="4c0fc6d1-1ff6-4501-9111-f8704c4ff172" targetNamespace="http://schemas.microsoft.com/office/2006/metadata/properties" ma:root="true" ma:fieldsID="19947ff1e8272b68fe6ee5e6a1378c9b" ns2:_="" ns3:_="">
    <xsd:import namespace="1b3980e1-9f70-469d-8e06-8a0cb5697867"/>
    <xsd:import namespace="4c0fc6d1-1ff6-4501-9111-f8704c4ff17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3980e1-9f70-469d-8e06-8a0cb56978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323a573-f4b2-49c1-a657-d409971bfaf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c0fc6d1-1ff6-4501-9111-f8704c4ff17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e9e4ac3-4c27-417f-b6d0-a3cd07c518c8}" ma:internalName="TaxCatchAll" ma:showField="CatchAllData" ma:web="4c0fc6d1-1ff6-4501-9111-f8704c4ff1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CD7D28-5911-45A6-952E-C6665262A182}"/>
</file>

<file path=customXml/itemProps2.xml><?xml version="1.0" encoding="utf-8"?>
<ds:datastoreItem xmlns:ds="http://schemas.openxmlformats.org/officeDocument/2006/customXml" ds:itemID="{C4616EB9-FB6E-4916-8FC3-D5910EE197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Member 1</vt:lpstr>
      <vt:lpstr>Member 2</vt:lpstr>
      <vt:lpstr>Member 3</vt:lpstr>
      <vt:lpstr>Member 4</vt:lpstr>
      <vt:lpstr>Member 5</vt:lpstr>
      <vt:lpstr>FPS2015_indexation</vt:lpstr>
      <vt:lpstr>Member1</vt:lpstr>
      <vt:lpstr>Member2</vt:lpstr>
      <vt:lpstr>Member3</vt:lpstr>
      <vt:lpstr>Member4</vt:lpstr>
      <vt:lpstr>Member5</vt:lpstr>
      <vt:lpstr>Salary_increase</vt:lpstr>
    </vt:vector>
  </TitlesOfParts>
  <Company>Barnett Waddingham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Dobbie</dc:creator>
  <cp:lastModifiedBy>Matthew Paton</cp:lastModifiedBy>
  <dcterms:created xsi:type="dcterms:W3CDTF">2022-03-07T14:55:17Z</dcterms:created>
  <dcterms:modified xsi:type="dcterms:W3CDTF">2023-08-14T09:21:18Z</dcterms:modified>
</cp:coreProperties>
</file>