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P:\PSector\Clients\Police &amp; Fire\Fire SAB\Calcs\"/>
    </mc:Choice>
  </mc:AlternateContent>
  <xr:revisionPtr revIDLastSave="0" documentId="13_ncr:1_{A36C54D8-19C5-40A4-A750-BA9E0C6AEC51}" xr6:coauthVersionLast="47" xr6:coauthVersionMax="47" xr10:uidLastSave="{00000000-0000-0000-0000-000000000000}"/>
  <workbookProtection workbookAlgorithmName="SHA-512" workbookHashValue="D9+fMNdH1o7whZA8nvYhDtaU/selpdBdHPVlSHcPsBn0AHVGxkw/MvCnigfn3/xBnSSsc8uUUAYQizDX+/a9RA==" workbookSaltValue="qWKfoyPHvb1W/FhsifMYQQ==" workbookSpinCount="100000" lockStructure="1"/>
  <bookViews>
    <workbookView xWindow="-120" yWindow="-120" windowWidth="29040" windowHeight="15225" xr2:uid="{17927A19-7492-44CB-986F-71CFB50D6DCB}"/>
  </bookViews>
  <sheets>
    <sheet name="Introduction" sheetId="6" r:id="rId1"/>
    <sheet name="Member 1" sheetId="1" r:id="rId2"/>
    <sheet name="Member 2" sheetId="2" r:id="rId3"/>
    <sheet name="Member 3" sheetId="3" r:id="rId4"/>
    <sheet name="Member 4" sheetId="4" r:id="rId5"/>
    <sheet name="Member 5" sheetId="5" r:id="rId6"/>
  </sheets>
  <externalReferences>
    <externalReference r:id="rId7"/>
  </externalReferences>
  <definedNames>
    <definedName name="Employer">'[1]Report outputs'!$C$4</definedName>
    <definedName name="FPS2015_indexation">Introduction!$C$34</definedName>
    <definedName name="Fund">'[1]Report outputs'!$C$2</definedName>
    <definedName name="Member1">'Member 1'!$A$1</definedName>
    <definedName name="Member2">'Member 2'!$A$1</definedName>
    <definedName name="Member3">'Member 3'!$A$1</definedName>
    <definedName name="Member4">'Member 4'!$A$1</definedName>
    <definedName name="Member5">'Member 5'!$A$1</definedName>
    <definedName name="Salary_increase">Introduction!$C$33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4" i="5" l="1"/>
  <c r="U45" i="5" s="1"/>
  <c r="U46" i="5" s="1"/>
  <c r="U47" i="5" s="1"/>
  <c r="U48" i="5" s="1"/>
  <c r="U49" i="5" s="1"/>
  <c r="U50" i="5" s="1"/>
  <c r="U51" i="5" s="1"/>
  <c r="U52" i="5" s="1"/>
  <c r="U53" i="5" s="1"/>
  <c r="U54" i="5" s="1"/>
  <c r="U55" i="5" s="1"/>
  <c r="U56" i="5" s="1"/>
  <c r="U57" i="5" s="1"/>
  <c r="U58" i="5" s="1"/>
  <c r="U59" i="5" s="1"/>
  <c r="U60" i="5" s="1"/>
  <c r="U61" i="5" s="1"/>
  <c r="U62" i="5" s="1"/>
  <c r="U63" i="5" s="1"/>
  <c r="U64" i="5" s="1"/>
  <c r="D44" i="5"/>
  <c r="D45" i="5" s="1"/>
  <c r="D46" i="5" s="1"/>
  <c r="D47" i="5" s="1"/>
  <c r="D48" i="5" s="1"/>
  <c r="D49" i="5" s="1"/>
  <c r="D50" i="5" s="1"/>
  <c r="D51" i="5" s="1"/>
  <c r="D52" i="5" s="1"/>
  <c r="D53" i="5" s="1"/>
  <c r="D54" i="5" s="1"/>
  <c r="D55" i="5" s="1"/>
  <c r="D56" i="5" s="1"/>
  <c r="D57" i="5" s="1"/>
  <c r="D58" i="5" s="1"/>
  <c r="D59" i="5" s="1"/>
  <c r="D60" i="5" s="1"/>
  <c r="D61" i="5" s="1"/>
  <c r="D62" i="5" s="1"/>
  <c r="D63" i="5" s="1"/>
  <c r="D64" i="5" s="1"/>
  <c r="U8" i="5"/>
  <c r="U9" i="5" s="1"/>
  <c r="D8" i="5"/>
  <c r="D9" i="5" s="1"/>
  <c r="D10" i="5" s="1"/>
  <c r="D11" i="5" s="1"/>
  <c r="D12" i="5" s="1"/>
  <c r="D13" i="5" s="1"/>
  <c r="D14" i="5" s="1"/>
  <c r="V49" i="4"/>
  <c r="D49" i="4"/>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V8" i="4"/>
  <c r="V9" i="4" s="1"/>
  <c r="V10" i="4" s="1"/>
  <c r="V11" i="4" s="1"/>
  <c r="V12" i="4" s="1"/>
  <c r="V13" i="4" s="1"/>
  <c r="V14" i="4" s="1"/>
  <c r="V15" i="4" s="1"/>
  <c r="V16" i="4" s="1"/>
  <c r="V17" i="4" s="1"/>
  <c r="V18" i="4" s="1"/>
  <c r="V19" i="4" s="1"/>
  <c r="V20" i="4" s="1"/>
  <c r="V21" i="4" s="1"/>
  <c r="V22" i="4" s="1"/>
  <c r="V23" i="4" s="1"/>
  <c r="V24" i="4" s="1"/>
  <c r="V25" i="4" s="1"/>
  <c r="V26" i="4" s="1"/>
  <c r="V27" i="4" s="1"/>
  <c r="V28" i="4" s="1"/>
  <c r="V29" i="4" s="1"/>
  <c r="V30" i="4" s="1"/>
  <c r="V31" i="4" s="1"/>
  <c r="V32" i="4" s="1"/>
  <c r="V33" i="4" s="1"/>
  <c r="D8" i="4"/>
  <c r="D9" i="4" s="1"/>
  <c r="D10" i="4" s="1"/>
  <c r="D11" i="4" s="1"/>
  <c r="D12" i="4" s="1"/>
  <c r="D13" i="4" s="1"/>
  <c r="D14" i="4" s="1"/>
  <c r="V49" i="3"/>
  <c r="V50" i="3" s="1"/>
  <c r="V51" i="3" s="1"/>
  <c r="V52" i="3" s="1"/>
  <c r="V53" i="3" s="1"/>
  <c r="V54" i="3" s="1"/>
  <c r="V55" i="3" s="1"/>
  <c r="V56" i="3" s="1"/>
  <c r="V57" i="3" s="1"/>
  <c r="V58" i="3" s="1"/>
  <c r="V59" i="3" s="1"/>
  <c r="V60" i="3" s="1"/>
  <c r="V61" i="3" s="1"/>
  <c r="V62" i="3" s="1"/>
  <c r="V63" i="3" s="1"/>
  <c r="V64" i="3" s="1"/>
  <c r="V65" i="3" s="1"/>
  <c r="V66" i="3" s="1"/>
  <c r="V67" i="3" s="1"/>
  <c r="V68" i="3" s="1"/>
  <c r="V69" i="3" s="1"/>
  <c r="V70" i="3" s="1"/>
  <c r="V71" i="3" s="1"/>
  <c r="V72" i="3" s="1"/>
  <c r="V73" i="3" s="1"/>
  <c r="V74" i="3" s="1"/>
  <c r="D49" i="3"/>
  <c r="D50" i="3" s="1"/>
  <c r="D51" i="3" s="1"/>
  <c r="D52" i="3" s="1"/>
  <c r="D53" i="3" s="1"/>
  <c r="D54" i="3" s="1"/>
  <c r="D55" i="3" s="1"/>
  <c r="U39" i="2"/>
  <c r="D39" i="2"/>
  <c r="D40" i="2" s="1"/>
  <c r="D41" i="2" s="1"/>
  <c r="D42" i="2" s="1"/>
  <c r="D43" i="2" s="1"/>
  <c r="D44" i="2" s="1"/>
  <c r="D45" i="2" s="1"/>
  <c r="D46" i="2" s="1"/>
  <c r="D47" i="2" s="1"/>
  <c r="D48" i="2" s="1"/>
  <c r="D49" i="2" s="1"/>
  <c r="D50" i="2" s="1"/>
  <c r="D51" i="2" s="1"/>
  <c r="D52" i="2" s="1"/>
  <c r="D53" i="2" s="1"/>
  <c r="D54" i="2" s="1"/>
  <c r="V8" i="3"/>
  <c r="V9" i="3" s="1"/>
  <c r="D8" i="3"/>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U8" i="2"/>
  <c r="U9" i="2" s="1"/>
  <c r="U10" i="2" s="1"/>
  <c r="U11" i="2" s="1"/>
  <c r="U12" i="2" s="1"/>
  <c r="U13" i="2" s="1"/>
  <c r="U14" i="2" s="1"/>
  <c r="U15" i="2" s="1"/>
  <c r="U16" i="2" s="1"/>
  <c r="U17" i="2" s="1"/>
  <c r="U18" i="2" s="1"/>
  <c r="U19" i="2" s="1"/>
  <c r="U20" i="2" s="1"/>
  <c r="U21" i="2" s="1"/>
  <c r="U22" i="2" s="1"/>
  <c r="U23" i="2" s="1"/>
  <c r="D8" i="2"/>
  <c r="D9" i="2" s="1"/>
  <c r="D10" i="2" s="1"/>
  <c r="D11" i="2" s="1"/>
  <c r="D12" i="2" s="1"/>
  <c r="D13" i="2" s="1"/>
  <c r="D14" i="2" s="1"/>
  <c r="D15" i="2" s="1"/>
  <c r="D16" i="2" s="1"/>
  <c r="D17" i="2" s="1"/>
  <c r="D18" i="2" s="1"/>
  <c r="D19" i="2" s="1"/>
  <c r="D20" i="2" s="1"/>
  <c r="D21" i="2" s="1"/>
  <c r="D22" i="2" s="1"/>
  <c r="D23" i="2" s="1"/>
  <c r="U8" i="1"/>
  <c r="U9" i="1" s="1"/>
  <c r="U10" i="1" s="1"/>
  <c r="U11" i="1" s="1"/>
  <c r="U12" i="1" s="1"/>
  <c r="U13" i="1" s="1"/>
  <c r="U14" i="1" s="1"/>
  <c r="U15" i="1" s="1"/>
  <c r="U16" i="1" s="1"/>
  <c r="U17" i="1" s="1"/>
  <c r="U18" i="1" s="1"/>
  <c r="U19" i="1" s="1"/>
  <c r="U20" i="1" s="1"/>
  <c r="U21" i="1" s="1"/>
  <c r="U22" i="1" s="1"/>
  <c r="U23" i="1" s="1"/>
  <c r="U24" i="1" s="1"/>
  <c r="U25" i="1" s="1"/>
  <c r="U26" i="1" s="1"/>
  <c r="U27" i="1" s="1"/>
  <c r="U28" i="1" s="1"/>
  <c r="D8" i="1"/>
  <c r="D9" i="1" s="1"/>
  <c r="D10" i="1" s="1"/>
  <c r="D11" i="1" s="1"/>
  <c r="D12" i="1" s="1"/>
  <c r="D13" i="1" s="1"/>
  <c r="D14" i="1" s="1"/>
  <c r="D15" i="1" s="1"/>
  <c r="D16" i="1" s="1"/>
  <c r="D17" i="1" s="1"/>
  <c r="D18" i="1" s="1"/>
  <c r="D19" i="1" s="1"/>
  <c r="D20" i="1" s="1"/>
  <c r="D21" i="1" s="1"/>
  <c r="D22" i="1" s="1"/>
  <c r="D23" i="1" s="1"/>
  <c r="D24" i="1" s="1"/>
  <c r="D25" i="1" s="1"/>
  <c r="D26" i="1" s="1"/>
  <c r="D27" i="1" s="1"/>
  <c r="D28" i="1" s="1"/>
  <c r="X43" i="5"/>
  <c r="W43" i="5"/>
  <c r="F43" i="5"/>
  <c r="X7" i="5"/>
  <c r="W7" i="5"/>
  <c r="F7" i="5"/>
  <c r="X48" i="4"/>
  <c r="F48" i="4"/>
  <c r="AA7" i="4"/>
  <c r="AA48" i="4"/>
  <c r="X7" i="4"/>
  <c r="F7" i="4"/>
  <c r="AA48" i="3"/>
  <c r="X48" i="3"/>
  <c r="F48" i="3"/>
  <c r="AA7" i="3"/>
  <c r="X7" i="3"/>
  <c r="X44" i="5" l="1"/>
  <c r="X8" i="1"/>
  <c r="X9" i="1" s="1"/>
  <c r="X10" i="1" s="1"/>
  <c r="X11" i="1" s="1"/>
  <c r="X12" i="1" s="1"/>
  <c r="X13" i="1" s="1"/>
  <c r="X14" i="1" s="1"/>
  <c r="X15" i="1" s="1"/>
  <c r="X16" i="1" s="1"/>
  <c r="X17" i="1" s="1"/>
  <c r="X18" i="1" s="1"/>
  <c r="X19" i="1" s="1"/>
  <c r="X20" i="1" s="1"/>
  <c r="X21" i="1" s="1"/>
  <c r="X22" i="1" s="1"/>
  <c r="X23" i="1" s="1"/>
  <c r="X24" i="1" s="1"/>
  <c r="X25" i="1" s="1"/>
  <c r="X26" i="1" s="1"/>
  <c r="X27" i="1" s="1"/>
  <c r="X28" i="1" s="1"/>
  <c r="G14" i="1"/>
  <c r="G15" i="1" s="1"/>
  <c r="G16" i="1" s="1"/>
  <c r="G17" i="1" s="1"/>
  <c r="G18" i="1" s="1"/>
  <c r="G19" i="1" s="1"/>
  <c r="G20" i="1" s="1"/>
  <c r="G21" i="1" s="1"/>
  <c r="G22" i="1" s="1"/>
  <c r="G23" i="1" s="1"/>
  <c r="G24" i="1" s="1"/>
  <c r="G25" i="1" s="1"/>
  <c r="G26" i="1" s="1"/>
  <c r="G27" i="1" s="1"/>
  <c r="G28" i="1" s="1"/>
  <c r="X8" i="5"/>
  <c r="X9" i="5" s="1"/>
  <c r="AA8" i="4"/>
  <c r="AA9" i="4" s="1"/>
  <c r="AA10" i="4" s="1"/>
  <c r="AA11" i="4" s="1"/>
  <c r="AA12" i="4" s="1"/>
  <c r="AA13" i="4" s="1"/>
  <c r="AA14" i="4" s="1"/>
  <c r="AA15" i="4" s="1"/>
  <c r="AA16" i="4" s="1"/>
  <c r="AA17" i="4" s="1"/>
  <c r="AA18" i="4" s="1"/>
  <c r="AA19" i="4" s="1"/>
  <c r="AA20" i="4" s="1"/>
  <c r="AA21" i="4" s="1"/>
  <c r="AA22" i="4" s="1"/>
  <c r="AA23" i="4" s="1"/>
  <c r="AA24" i="4" s="1"/>
  <c r="AA25" i="4" s="1"/>
  <c r="AA26" i="4" s="1"/>
  <c r="AA27" i="4" s="1"/>
  <c r="AA28" i="4" s="1"/>
  <c r="AA29" i="4" s="1"/>
  <c r="AA30" i="4" s="1"/>
  <c r="AA31" i="4" s="1"/>
  <c r="AA32" i="4" s="1"/>
  <c r="AA33" i="4" s="1"/>
  <c r="AA49" i="4"/>
  <c r="G50" i="5"/>
  <c r="G51" i="5" s="1"/>
  <c r="G52" i="5" s="1"/>
  <c r="G53" i="5" s="1"/>
  <c r="G54" i="5" s="1"/>
  <c r="G55" i="5" s="1"/>
  <c r="G56" i="5" s="1"/>
  <c r="G57" i="5" s="1"/>
  <c r="G58" i="5" s="1"/>
  <c r="G59" i="5" s="1"/>
  <c r="G60" i="5" s="1"/>
  <c r="G61" i="5" s="1"/>
  <c r="G62" i="5" s="1"/>
  <c r="G63" i="5" s="1"/>
  <c r="G64" i="5" s="1"/>
  <c r="X45" i="5"/>
  <c r="X46" i="5" s="1"/>
  <c r="X47" i="5" s="1"/>
  <c r="X48" i="5" s="1"/>
  <c r="X49" i="5" s="1"/>
  <c r="W64" i="5"/>
  <c r="AB64" i="5" s="1"/>
  <c r="D15" i="5"/>
  <c r="D16" i="5" s="1"/>
  <c r="D17" i="5" s="1"/>
  <c r="D18" i="5" s="1"/>
  <c r="D19" i="5" s="1"/>
  <c r="D20" i="5" s="1"/>
  <c r="D21" i="5" s="1"/>
  <c r="D22" i="5" s="1"/>
  <c r="D23" i="5" s="1"/>
  <c r="D24" i="5" s="1"/>
  <c r="D25" i="5" s="1"/>
  <c r="D26" i="5" s="1"/>
  <c r="D27" i="5" s="1"/>
  <c r="D28" i="5" s="1"/>
  <c r="G14" i="5"/>
  <c r="G15" i="5" s="1"/>
  <c r="G16" i="5" s="1"/>
  <c r="G17" i="5" s="1"/>
  <c r="G18" i="5" s="1"/>
  <c r="G19" i="5" s="1"/>
  <c r="G20" i="5" s="1"/>
  <c r="G21" i="5" s="1"/>
  <c r="G22" i="5" s="1"/>
  <c r="G23" i="5" s="1"/>
  <c r="G24" i="5" s="1"/>
  <c r="G25" i="5" s="1"/>
  <c r="G26" i="5" s="1"/>
  <c r="G27" i="5" s="1"/>
  <c r="G28" i="5" s="1"/>
  <c r="U10" i="5"/>
  <c r="U11" i="5" s="1"/>
  <c r="U12" i="5" s="1"/>
  <c r="U13" i="5" s="1"/>
  <c r="U14" i="5" s="1"/>
  <c r="U15" i="5" s="1"/>
  <c r="U16" i="5" s="1"/>
  <c r="U17" i="5" s="1"/>
  <c r="U18" i="5" s="1"/>
  <c r="U19" i="5" s="1"/>
  <c r="U20" i="5" s="1"/>
  <c r="U21" i="5" s="1"/>
  <c r="U22" i="5" s="1"/>
  <c r="U23" i="5" s="1"/>
  <c r="U24" i="5" s="1"/>
  <c r="U25" i="5" s="1"/>
  <c r="U26" i="5" s="1"/>
  <c r="U27" i="5" s="1"/>
  <c r="U28" i="5" s="1"/>
  <c r="W28" i="5" s="1"/>
  <c r="V50" i="4"/>
  <c r="V51" i="4" s="1"/>
  <c r="V52" i="4" s="1"/>
  <c r="V53" i="4" s="1"/>
  <c r="V54" i="4" s="1"/>
  <c r="V55" i="4" s="1"/>
  <c r="V56" i="4" s="1"/>
  <c r="V57" i="4" s="1"/>
  <c r="V58" i="4" s="1"/>
  <c r="V59" i="4" s="1"/>
  <c r="V60" i="4" s="1"/>
  <c r="V61" i="4" s="1"/>
  <c r="V62" i="4" s="1"/>
  <c r="V63" i="4" s="1"/>
  <c r="V64" i="4" s="1"/>
  <c r="V65" i="4" s="1"/>
  <c r="V66" i="4" s="1"/>
  <c r="V67" i="4" s="1"/>
  <c r="V68" i="4" s="1"/>
  <c r="V69" i="4" s="1"/>
  <c r="V70" i="4" s="1"/>
  <c r="V71" i="4" s="1"/>
  <c r="V72" i="4" s="1"/>
  <c r="V73" i="4" s="1"/>
  <c r="V74" i="4" s="1"/>
  <c r="F74" i="4"/>
  <c r="H74" i="4" s="1"/>
  <c r="L74" i="4" s="1"/>
  <c r="I55" i="4"/>
  <c r="I56" i="4" s="1"/>
  <c r="I57" i="4" s="1"/>
  <c r="I58" i="4" s="1"/>
  <c r="I59" i="4" s="1"/>
  <c r="I60" i="4" s="1"/>
  <c r="I61" i="4" s="1"/>
  <c r="I62" i="4" s="1"/>
  <c r="I63" i="4" s="1"/>
  <c r="I64" i="4" s="1"/>
  <c r="I65" i="4" s="1"/>
  <c r="I66" i="4" s="1"/>
  <c r="I67" i="4" s="1"/>
  <c r="I68" i="4" s="1"/>
  <c r="I69" i="4" s="1"/>
  <c r="I70" i="4" s="1"/>
  <c r="I71" i="4" s="1"/>
  <c r="I72" i="4" s="1"/>
  <c r="I73" i="4" s="1"/>
  <c r="I74" i="4" s="1"/>
  <c r="D15" i="4"/>
  <c r="D16" i="4" s="1"/>
  <c r="D17" i="4" s="1"/>
  <c r="D18" i="4" s="1"/>
  <c r="D19" i="4" s="1"/>
  <c r="D20" i="4" s="1"/>
  <c r="D21" i="4" s="1"/>
  <c r="D22" i="4" s="1"/>
  <c r="D23" i="4" s="1"/>
  <c r="D24" i="4" s="1"/>
  <c r="D25" i="4" s="1"/>
  <c r="D26" i="4" s="1"/>
  <c r="D27" i="4" s="1"/>
  <c r="D28" i="4" s="1"/>
  <c r="D29" i="4" s="1"/>
  <c r="D30" i="4" s="1"/>
  <c r="D31" i="4" s="1"/>
  <c r="D32" i="4" s="1"/>
  <c r="D33" i="4" s="1"/>
  <c r="F33" i="4" s="1"/>
  <c r="H33" i="4" s="1"/>
  <c r="L33" i="4" s="1"/>
  <c r="I14" i="4"/>
  <c r="AA49" i="3"/>
  <c r="AA50" i="3" s="1"/>
  <c r="AA51" i="3" s="1"/>
  <c r="AA52" i="3" s="1"/>
  <c r="AA53" i="3" s="1"/>
  <c r="AA54" i="3" s="1"/>
  <c r="AA55" i="3" s="1"/>
  <c r="AA56" i="3" s="1"/>
  <c r="AA57" i="3" s="1"/>
  <c r="AA58" i="3" s="1"/>
  <c r="AA59" i="3" s="1"/>
  <c r="AA60" i="3" s="1"/>
  <c r="AA61" i="3" s="1"/>
  <c r="AA62" i="3" s="1"/>
  <c r="AA63" i="3" s="1"/>
  <c r="AA64" i="3" s="1"/>
  <c r="AA65" i="3" s="1"/>
  <c r="AA66" i="3" s="1"/>
  <c r="AA67" i="3" s="1"/>
  <c r="AA68" i="3" s="1"/>
  <c r="AA69" i="3" s="1"/>
  <c r="AA70" i="3" s="1"/>
  <c r="AA71" i="3" s="1"/>
  <c r="AA72" i="3" s="1"/>
  <c r="AA73" i="3" s="1"/>
  <c r="AA74" i="3" s="1"/>
  <c r="I14" i="3"/>
  <c r="I15" i="3" s="1"/>
  <c r="I16" i="3" s="1"/>
  <c r="I17" i="3" s="1"/>
  <c r="I18" i="3" s="1"/>
  <c r="I19" i="3" s="1"/>
  <c r="I20" i="3" s="1"/>
  <c r="I21" i="3" s="1"/>
  <c r="I22" i="3" s="1"/>
  <c r="I23" i="3" s="1"/>
  <c r="I24" i="3" s="1"/>
  <c r="I25" i="3" s="1"/>
  <c r="I26" i="3" s="1"/>
  <c r="I27" i="3" s="1"/>
  <c r="I28" i="3" s="1"/>
  <c r="I29" i="3" s="1"/>
  <c r="I30" i="3" s="1"/>
  <c r="I31" i="3" s="1"/>
  <c r="I32" i="3" s="1"/>
  <c r="I33" i="3" s="1"/>
  <c r="AA8" i="3"/>
  <c r="AA9" i="3" s="1"/>
  <c r="I55" i="3"/>
  <c r="D56" i="3"/>
  <c r="D57" i="3" s="1"/>
  <c r="D58" i="3" s="1"/>
  <c r="D59" i="3" s="1"/>
  <c r="D60" i="3" s="1"/>
  <c r="D61" i="3" s="1"/>
  <c r="D62" i="3" s="1"/>
  <c r="D63" i="3" s="1"/>
  <c r="D64" i="3" s="1"/>
  <c r="D65" i="3" s="1"/>
  <c r="D66" i="3" s="1"/>
  <c r="D67" i="3" s="1"/>
  <c r="D68" i="3" s="1"/>
  <c r="D69" i="3" s="1"/>
  <c r="D70" i="3" s="1"/>
  <c r="D71" i="3" s="1"/>
  <c r="D72" i="3" s="1"/>
  <c r="D73" i="3" s="1"/>
  <c r="D74" i="3" s="1"/>
  <c r="G14" i="2"/>
  <c r="G15" i="2" s="1"/>
  <c r="G16" i="2" s="1"/>
  <c r="G17" i="2" s="1"/>
  <c r="G18" i="2" s="1"/>
  <c r="G19" i="2" s="1"/>
  <c r="G20" i="2" s="1"/>
  <c r="G21" i="2" s="1"/>
  <c r="G22" i="2" s="1"/>
  <c r="G23" i="2" s="1"/>
  <c r="U40" i="2"/>
  <c r="U41" i="2" s="1"/>
  <c r="U42" i="2" s="1"/>
  <c r="U43" i="2" s="1"/>
  <c r="U44" i="2" s="1"/>
  <c r="U45" i="2" s="1"/>
  <c r="U46" i="2" s="1"/>
  <c r="U47" i="2" s="1"/>
  <c r="U48" i="2" s="1"/>
  <c r="U49" i="2" s="1"/>
  <c r="U50" i="2" s="1"/>
  <c r="U51" i="2" s="1"/>
  <c r="U52" i="2" s="1"/>
  <c r="U53" i="2" s="1"/>
  <c r="U54" i="2" s="1"/>
  <c r="X33" i="4"/>
  <c r="Z33" i="4" s="1"/>
  <c r="AD33" i="4" s="1"/>
  <c r="F44" i="5"/>
  <c r="F9" i="5"/>
  <c r="F49" i="3"/>
  <c r="X49" i="4"/>
  <c r="F10" i="4"/>
  <c r="F8" i="4"/>
  <c r="F11" i="4"/>
  <c r="F9" i="4"/>
  <c r="F14" i="4"/>
  <c r="F13" i="4"/>
  <c r="F12" i="4"/>
  <c r="X49" i="3"/>
  <c r="V10" i="3"/>
  <c r="X9" i="3"/>
  <c r="X8" i="3"/>
  <c r="W9" i="5"/>
  <c r="W8" i="5"/>
  <c r="W12" i="5" l="1"/>
  <c r="W20" i="5"/>
  <c r="W15" i="5"/>
  <c r="W19" i="5"/>
  <c r="W23" i="5"/>
  <c r="W18" i="5"/>
  <c r="W24" i="5"/>
  <c r="AB24" i="5" s="1"/>
  <c r="W14" i="5"/>
  <c r="W13" i="5"/>
  <c r="W11" i="5"/>
  <c r="W25" i="5"/>
  <c r="AE25" i="5" s="1"/>
  <c r="W22" i="5"/>
  <c r="W21" i="5"/>
  <c r="W16" i="5"/>
  <c r="W10" i="5"/>
  <c r="W27" i="5"/>
  <c r="AB27" i="5" s="1"/>
  <c r="W17" i="5"/>
  <c r="X10" i="5"/>
  <c r="X11" i="5" s="1"/>
  <c r="X12" i="5" s="1"/>
  <c r="X13" i="5" s="1"/>
  <c r="X14" i="5" s="1"/>
  <c r="X15" i="5" s="1"/>
  <c r="X16" i="5" s="1"/>
  <c r="X17" i="5" s="1"/>
  <c r="X18" i="5" s="1"/>
  <c r="X19" i="5" s="1"/>
  <c r="X20" i="5" s="1"/>
  <c r="X21" i="5" s="1"/>
  <c r="X22" i="5" s="1"/>
  <c r="X23" i="5" s="1"/>
  <c r="X24" i="5" s="1"/>
  <c r="X25" i="5" s="1"/>
  <c r="X26" i="5" s="1"/>
  <c r="X27" i="5" s="1"/>
  <c r="X28" i="5" s="1"/>
  <c r="F21" i="4"/>
  <c r="F19" i="4"/>
  <c r="I15" i="4"/>
  <c r="I16" i="4" s="1"/>
  <c r="I17" i="4" s="1"/>
  <c r="I18" i="4" s="1"/>
  <c r="I19" i="4" s="1"/>
  <c r="I20" i="4" s="1"/>
  <c r="I21" i="4" s="1"/>
  <c r="I22" i="4" s="1"/>
  <c r="I23" i="4" s="1"/>
  <c r="I24" i="4" s="1"/>
  <c r="I25" i="4" s="1"/>
  <c r="I26" i="4" s="1"/>
  <c r="I27" i="4" s="1"/>
  <c r="I28" i="4" s="1"/>
  <c r="I29" i="4" s="1"/>
  <c r="I30" i="4" s="1"/>
  <c r="I31" i="4" s="1"/>
  <c r="I32" i="4" s="1"/>
  <c r="I33" i="4" s="1"/>
  <c r="F16" i="4"/>
  <c r="F15" i="4"/>
  <c r="F18" i="4"/>
  <c r="F17" i="4"/>
  <c r="X50" i="5"/>
  <c r="X51" i="5" s="1"/>
  <c r="X52" i="5" s="1"/>
  <c r="X53" i="5" s="1"/>
  <c r="X54" i="5" s="1"/>
  <c r="X55" i="5" s="1"/>
  <c r="X56" i="5" s="1"/>
  <c r="X57" i="5" s="1"/>
  <c r="X58" i="5" s="1"/>
  <c r="X59" i="5" s="1"/>
  <c r="X60" i="5" s="1"/>
  <c r="X61" i="5" s="1"/>
  <c r="X62" i="5" s="1"/>
  <c r="X63" i="5" s="1"/>
  <c r="X64" i="5" s="1"/>
  <c r="AE28" i="5"/>
  <c r="AB28" i="5"/>
  <c r="W26" i="5"/>
  <c r="AE26" i="5" s="1"/>
  <c r="X50" i="4"/>
  <c r="AA50" i="4"/>
  <c r="AA51" i="4" s="1"/>
  <c r="AA52" i="4" s="1"/>
  <c r="AA53" i="4" s="1"/>
  <c r="AA54" i="4" s="1"/>
  <c r="AA55" i="4" s="1"/>
  <c r="AA56" i="4" s="1"/>
  <c r="AA57" i="4" s="1"/>
  <c r="AA58" i="4" s="1"/>
  <c r="AA59" i="4" s="1"/>
  <c r="AA60" i="4" s="1"/>
  <c r="AA61" i="4" s="1"/>
  <c r="AA62" i="4" s="1"/>
  <c r="AA63" i="4" s="1"/>
  <c r="AA64" i="4" s="1"/>
  <c r="AA65" i="4" s="1"/>
  <c r="AA66" i="4" s="1"/>
  <c r="AA67" i="4" s="1"/>
  <c r="AA68" i="4" s="1"/>
  <c r="AA69" i="4" s="1"/>
  <c r="AA70" i="4" s="1"/>
  <c r="AA71" i="4" s="1"/>
  <c r="AA72" i="4" s="1"/>
  <c r="AA73" i="4" s="1"/>
  <c r="AA74" i="4" s="1"/>
  <c r="F31" i="4"/>
  <c r="H31" i="4" s="1"/>
  <c r="L31" i="4" s="1"/>
  <c r="F29" i="4"/>
  <c r="H29" i="4" s="1"/>
  <c r="L29" i="4" s="1"/>
  <c r="F25" i="4"/>
  <c r="F24" i="4"/>
  <c r="F22" i="4"/>
  <c r="O33" i="4"/>
  <c r="F26" i="4"/>
  <c r="F20" i="4"/>
  <c r="F30" i="4"/>
  <c r="H30" i="4" s="1"/>
  <c r="L30" i="4" s="1"/>
  <c r="F27" i="4"/>
  <c r="F28" i="4"/>
  <c r="H28" i="4" s="1"/>
  <c r="O28" i="4" s="1"/>
  <c r="F23" i="4"/>
  <c r="F32" i="4"/>
  <c r="H32" i="4" s="1"/>
  <c r="O32" i="4" s="1"/>
  <c r="AA10" i="3"/>
  <c r="I56" i="3"/>
  <c r="I57" i="3" s="1"/>
  <c r="I58" i="3" s="1"/>
  <c r="I59" i="3" s="1"/>
  <c r="I60" i="3" s="1"/>
  <c r="I61" i="3" s="1"/>
  <c r="I62" i="3" s="1"/>
  <c r="I63" i="3" s="1"/>
  <c r="I64" i="3" s="1"/>
  <c r="I65" i="3" s="1"/>
  <c r="I66" i="3" s="1"/>
  <c r="I67" i="3" s="1"/>
  <c r="I68" i="3" s="1"/>
  <c r="I69" i="3" s="1"/>
  <c r="I70" i="3" s="1"/>
  <c r="I71" i="3" s="1"/>
  <c r="I72" i="3" s="1"/>
  <c r="I73" i="3" s="1"/>
  <c r="I74" i="3" s="1"/>
  <c r="F54" i="4"/>
  <c r="X19" i="4"/>
  <c r="X30" i="4"/>
  <c r="Z30" i="4" s="1"/>
  <c r="AD30" i="4" s="1"/>
  <c r="X20" i="4"/>
  <c r="X14" i="4"/>
  <c r="X11" i="4"/>
  <c r="X21" i="4"/>
  <c r="AG33" i="4"/>
  <c r="X25" i="4"/>
  <c r="X18" i="4"/>
  <c r="X17" i="4"/>
  <c r="X16" i="4"/>
  <c r="X23" i="4"/>
  <c r="X10" i="4"/>
  <c r="X9" i="4"/>
  <c r="X8" i="4"/>
  <c r="X15" i="4"/>
  <c r="X13" i="4"/>
  <c r="X24" i="4"/>
  <c r="X27" i="4"/>
  <c r="F59" i="4"/>
  <c r="F61" i="4"/>
  <c r="F57" i="4"/>
  <c r="F65" i="4"/>
  <c r="F51" i="4"/>
  <c r="F56" i="4"/>
  <c r="F60" i="4"/>
  <c r="F66" i="4"/>
  <c r="F63" i="4"/>
  <c r="X22" i="4"/>
  <c r="X28" i="4"/>
  <c r="Z28" i="4" s="1"/>
  <c r="AG28" i="4" s="1"/>
  <c r="X29" i="4"/>
  <c r="Z29" i="4" s="1"/>
  <c r="AD29" i="4" s="1"/>
  <c r="F49" i="4"/>
  <c r="F64" i="4"/>
  <c r="F52" i="4"/>
  <c r="X12" i="4"/>
  <c r="F68" i="4"/>
  <c r="O74" i="4"/>
  <c r="F50" i="4"/>
  <c r="F72" i="4"/>
  <c r="H72" i="4" s="1"/>
  <c r="O72" i="4" s="1"/>
  <c r="F73" i="4"/>
  <c r="H73" i="4" s="1"/>
  <c r="L73" i="4" s="1"/>
  <c r="F67" i="4"/>
  <c r="F53" i="4"/>
  <c r="F62" i="4"/>
  <c r="X26" i="4"/>
  <c r="F58" i="4"/>
  <c r="X32" i="4"/>
  <c r="Z32" i="4" s="1"/>
  <c r="AG32" i="4" s="1"/>
  <c r="F69" i="4"/>
  <c r="H69" i="4" s="1"/>
  <c r="O69" i="4" s="1"/>
  <c r="X31" i="4"/>
  <c r="Z31" i="4" s="1"/>
  <c r="AG31" i="4" s="1"/>
  <c r="F70" i="4"/>
  <c r="H70" i="4" s="1"/>
  <c r="L70" i="4" s="1"/>
  <c r="F55" i="4"/>
  <c r="F71" i="4"/>
  <c r="H71" i="4" s="1"/>
  <c r="O71" i="4" s="1"/>
  <c r="W47" i="5"/>
  <c r="L32" i="4"/>
  <c r="W50" i="5"/>
  <c r="W46" i="5"/>
  <c r="W52" i="5"/>
  <c r="W57" i="5"/>
  <c r="W61" i="5"/>
  <c r="AE61" i="5" s="1"/>
  <c r="W51" i="5"/>
  <c r="W54" i="5"/>
  <c r="F8" i="5"/>
  <c r="W55" i="5"/>
  <c r="W60" i="5"/>
  <c r="AB60" i="5" s="1"/>
  <c r="W53" i="5"/>
  <c r="W45" i="5"/>
  <c r="W62" i="5"/>
  <c r="AB62" i="5" s="1"/>
  <c r="W44" i="5"/>
  <c r="W48" i="5"/>
  <c r="W59" i="5"/>
  <c r="AB59" i="5" s="1"/>
  <c r="W56" i="5"/>
  <c r="W49" i="5"/>
  <c r="W63" i="5"/>
  <c r="AE63" i="5" s="1"/>
  <c r="AE64" i="5"/>
  <c r="W58" i="5"/>
  <c r="X51" i="4"/>
  <c r="F50" i="3"/>
  <c r="X50" i="3"/>
  <c r="X10" i="3"/>
  <c r="V11" i="3"/>
  <c r="F45" i="5"/>
  <c r="AB23" i="5"/>
  <c r="AE23" i="5"/>
  <c r="AB25" i="5"/>
  <c r="AB26" i="5" l="1"/>
  <c r="K28" i="4"/>
  <c r="M28" i="4" s="1"/>
  <c r="AE24" i="5"/>
  <c r="AE27" i="5"/>
  <c r="Z23" i="5"/>
  <c r="AC23" i="5" s="1"/>
  <c r="AD23" i="5" s="1"/>
  <c r="K29" i="4"/>
  <c r="P29" i="4" s="1"/>
  <c r="O30" i="4"/>
  <c r="AG30" i="4"/>
  <c r="Z59" i="5"/>
  <c r="AF59" i="5" s="1"/>
  <c r="L72" i="4"/>
  <c r="O29" i="4"/>
  <c r="O31" i="4"/>
  <c r="L28" i="4"/>
  <c r="AA11" i="3"/>
  <c r="AC28" i="4"/>
  <c r="AE28" i="4" s="1"/>
  <c r="AE62" i="5"/>
  <c r="L71" i="4"/>
  <c r="AD32" i="4"/>
  <c r="AD28" i="4"/>
  <c r="K70" i="4"/>
  <c r="M70" i="4" s="1"/>
  <c r="N70" i="4" s="1"/>
  <c r="AE59" i="5"/>
  <c r="K69" i="4"/>
  <c r="M69" i="4" s="1"/>
  <c r="AD31" i="4"/>
  <c r="AG29" i="4"/>
  <c r="O73" i="4"/>
  <c r="AE60" i="5"/>
  <c r="L69" i="4"/>
  <c r="O70" i="4"/>
  <c r="AB61" i="5"/>
  <c r="F10" i="5"/>
  <c r="AB63" i="5"/>
  <c r="X52" i="4"/>
  <c r="AC29" i="4"/>
  <c r="K30" i="4"/>
  <c r="X51" i="3"/>
  <c r="F51" i="3"/>
  <c r="V12" i="3"/>
  <c r="X11" i="3"/>
  <c r="Z24" i="5"/>
  <c r="F46" i="5"/>
  <c r="F11" i="5"/>
  <c r="K71" i="4"/>
  <c r="N28" i="4" l="1"/>
  <c r="P28" i="4"/>
  <c r="Q28" i="4" s="1"/>
  <c r="AF23" i="5"/>
  <c r="AG23" i="5" s="1"/>
  <c r="M29" i="4"/>
  <c r="N29" i="4" s="1"/>
  <c r="AG59" i="5"/>
  <c r="AC59" i="5"/>
  <c r="AD59" i="5" s="1"/>
  <c r="Q29" i="4"/>
  <c r="AA12" i="3"/>
  <c r="AH28" i="4"/>
  <c r="AI28" i="4" s="1"/>
  <c r="P70" i="4"/>
  <c r="Q70" i="4" s="1"/>
  <c r="AF28" i="4"/>
  <c r="N69" i="4"/>
  <c r="P69" i="4"/>
  <c r="Q69" i="4" s="1"/>
  <c r="Z60" i="5"/>
  <c r="AE29" i="4"/>
  <c r="AF29" i="4" s="1"/>
  <c r="AH29" i="4"/>
  <c r="AI29" i="4" s="1"/>
  <c r="P30" i="4"/>
  <c r="Q30" i="4" s="1"/>
  <c r="M30" i="4"/>
  <c r="N30" i="4" s="1"/>
  <c r="AC30" i="4"/>
  <c r="K31" i="4"/>
  <c r="X53" i="4"/>
  <c r="X52" i="3"/>
  <c r="F52" i="3"/>
  <c r="V13" i="3"/>
  <c r="X12" i="3"/>
  <c r="AF24" i="5"/>
  <c r="AG24" i="5" s="1"/>
  <c r="AC24" i="5"/>
  <c r="AD24" i="5" s="1"/>
  <c r="F47" i="5"/>
  <c r="F12" i="5"/>
  <c r="Z25" i="5"/>
  <c r="M71" i="4"/>
  <c r="N71" i="4" s="1"/>
  <c r="P71" i="4"/>
  <c r="Q71" i="4" s="1"/>
  <c r="K72" i="4"/>
  <c r="AA13" i="3" l="1"/>
  <c r="Z61" i="5"/>
  <c r="AF60" i="5"/>
  <c r="AG60" i="5" s="1"/>
  <c r="AC60" i="5"/>
  <c r="AD60" i="5" s="1"/>
  <c r="K33" i="4"/>
  <c r="K32" i="4"/>
  <c r="AH30" i="4"/>
  <c r="AI30" i="4" s="1"/>
  <c r="AE30" i="4"/>
  <c r="AF30" i="4" s="1"/>
  <c r="X54" i="4"/>
  <c r="M31" i="4"/>
  <c r="N31" i="4" s="1"/>
  <c r="P31" i="4"/>
  <c r="Q31" i="4" s="1"/>
  <c r="AC31" i="4"/>
  <c r="F53" i="3"/>
  <c r="X53" i="3"/>
  <c r="V14" i="3"/>
  <c r="X13" i="3"/>
  <c r="AC25" i="5"/>
  <c r="AD25" i="5" s="1"/>
  <c r="AF25" i="5"/>
  <c r="AG25" i="5" s="1"/>
  <c r="Z26" i="5"/>
  <c r="F13" i="5"/>
  <c r="F48" i="5"/>
  <c r="P72" i="4"/>
  <c r="Q72" i="4" s="1"/>
  <c r="M72" i="4"/>
  <c r="N72" i="4" s="1"/>
  <c r="K73" i="4"/>
  <c r="K74" i="4"/>
  <c r="AA14" i="3" l="1"/>
  <c r="AF61" i="5"/>
  <c r="AG61" i="5" s="1"/>
  <c r="AC61" i="5"/>
  <c r="AD61" i="5" s="1"/>
  <c r="Z62" i="5"/>
  <c r="P32" i="4"/>
  <c r="Q32" i="4" s="1"/>
  <c r="M32" i="4"/>
  <c r="N32" i="4" s="1"/>
  <c r="AC33" i="4"/>
  <c r="AC32" i="4"/>
  <c r="AH31" i="4"/>
  <c r="AI31" i="4" s="1"/>
  <c r="AE31" i="4"/>
  <c r="AF31" i="4" s="1"/>
  <c r="P33" i="4"/>
  <c r="Q33" i="4" s="1"/>
  <c r="M33" i="4"/>
  <c r="N33" i="4" s="1"/>
  <c r="X55" i="4"/>
  <c r="X54" i="3"/>
  <c r="F54" i="3"/>
  <c r="X14" i="3"/>
  <c r="V15" i="3"/>
  <c r="AA15" i="3" s="1"/>
  <c r="F49" i="5"/>
  <c r="F14" i="5"/>
  <c r="Z28" i="5"/>
  <c r="Z27" i="5"/>
  <c r="AC26" i="5"/>
  <c r="AD26" i="5" s="1"/>
  <c r="AF26" i="5"/>
  <c r="AG26" i="5" s="1"/>
  <c r="M73" i="4"/>
  <c r="N73" i="4" s="1"/>
  <c r="P73" i="4"/>
  <c r="Q73" i="4" s="1"/>
  <c r="P74" i="4"/>
  <c r="Q74" i="4" s="1"/>
  <c r="M74" i="4"/>
  <c r="N74" i="4" s="1"/>
  <c r="AC62" i="5" l="1"/>
  <c r="AD62" i="5" s="1"/>
  <c r="AF62" i="5"/>
  <c r="AG62" i="5" s="1"/>
  <c r="Z64" i="5"/>
  <c r="Z63" i="5"/>
  <c r="AH32" i="4"/>
  <c r="AI32" i="4" s="1"/>
  <c r="AE32" i="4"/>
  <c r="AF32" i="4" s="1"/>
  <c r="AH33" i="4"/>
  <c r="AI33" i="4" s="1"/>
  <c r="AE33" i="4"/>
  <c r="AF33" i="4" s="1"/>
  <c r="X56" i="4"/>
  <c r="F55" i="3"/>
  <c r="X55" i="3"/>
  <c r="V16" i="3"/>
  <c r="AA16" i="3" s="1"/>
  <c r="X15" i="3"/>
  <c r="F15" i="5"/>
  <c r="F50" i="5"/>
  <c r="AF27" i="5"/>
  <c r="AG27" i="5" s="1"/>
  <c r="AC27" i="5"/>
  <c r="AD27" i="5" s="1"/>
  <c r="AC28" i="5"/>
  <c r="AD28" i="5" s="1"/>
  <c r="AF28" i="5"/>
  <c r="AG28" i="5" s="1"/>
  <c r="AC63" i="5" l="1"/>
  <c r="AD63" i="5" s="1"/>
  <c r="AF63" i="5"/>
  <c r="AG63" i="5" s="1"/>
  <c r="AF64" i="5"/>
  <c r="AG64" i="5" s="1"/>
  <c r="AC64" i="5"/>
  <c r="AD64" i="5" s="1"/>
  <c r="X57" i="4"/>
  <c r="X56" i="3"/>
  <c r="F56" i="3"/>
  <c r="V17" i="3"/>
  <c r="AA17" i="3" s="1"/>
  <c r="X16" i="3"/>
  <c r="F16" i="5"/>
  <c r="F51" i="5"/>
  <c r="X58" i="4" l="1"/>
  <c r="F57" i="3"/>
  <c r="X57" i="3"/>
  <c r="V18" i="3"/>
  <c r="AA18" i="3" s="1"/>
  <c r="X17" i="3"/>
  <c r="F52" i="5"/>
  <c r="F17" i="5"/>
  <c r="X59" i="4" l="1"/>
  <c r="X58" i="3"/>
  <c r="F58" i="3"/>
  <c r="X18" i="3"/>
  <c r="V19" i="3"/>
  <c r="AA19" i="3" s="1"/>
  <c r="F53" i="5"/>
  <c r="F18" i="5"/>
  <c r="X60" i="4" l="1"/>
  <c r="F59" i="3"/>
  <c r="X59" i="3"/>
  <c r="V20" i="3"/>
  <c r="AA20" i="3" s="1"/>
  <c r="X19" i="3"/>
  <c r="F19" i="5"/>
  <c r="F54" i="5"/>
  <c r="X61" i="4" l="1"/>
  <c r="X60" i="3"/>
  <c r="F60" i="3"/>
  <c r="X20" i="3"/>
  <c r="V21" i="3"/>
  <c r="AA21" i="3" s="1"/>
  <c r="F55" i="5"/>
  <c r="F20" i="5"/>
  <c r="X62" i="4" l="1"/>
  <c r="F61" i="3"/>
  <c r="X61" i="3"/>
  <c r="V22" i="3"/>
  <c r="AA22" i="3" s="1"/>
  <c r="X21" i="3"/>
  <c r="F21" i="5"/>
  <c r="F56" i="5"/>
  <c r="X63" i="4" l="1"/>
  <c r="X62" i="3"/>
  <c r="F62" i="3"/>
  <c r="X22" i="3"/>
  <c r="V23" i="3"/>
  <c r="AA23" i="3" s="1"/>
  <c r="F57" i="5"/>
  <c r="F22" i="5"/>
  <c r="X64" i="4" l="1"/>
  <c r="F63" i="3"/>
  <c r="X63" i="3"/>
  <c r="X23" i="3"/>
  <c r="V24" i="3"/>
  <c r="AA24" i="3" s="1"/>
  <c r="F23" i="5"/>
  <c r="F58" i="5"/>
  <c r="X65" i="4" l="1"/>
  <c r="X64" i="3"/>
  <c r="F64" i="3"/>
  <c r="V25" i="3"/>
  <c r="AA25" i="3" s="1"/>
  <c r="X24" i="3"/>
  <c r="F59" i="5"/>
  <c r="N23" i="5"/>
  <c r="K23" i="5"/>
  <c r="I23" i="5"/>
  <c r="F24" i="5"/>
  <c r="X66" i="4" l="1"/>
  <c r="F65" i="3"/>
  <c r="X65" i="3"/>
  <c r="V26" i="3"/>
  <c r="AA26" i="3" s="1"/>
  <c r="X25" i="3"/>
  <c r="K24" i="5"/>
  <c r="N24" i="5"/>
  <c r="I24" i="5"/>
  <c r="F25" i="5"/>
  <c r="F60" i="5"/>
  <c r="O23" i="5"/>
  <c r="P23" i="5" s="1"/>
  <c r="L23" i="5"/>
  <c r="M23" i="5" s="1"/>
  <c r="I59" i="5"/>
  <c r="K59" i="5"/>
  <c r="N59" i="5"/>
  <c r="X67" i="4" l="1"/>
  <c r="X66" i="3"/>
  <c r="F66" i="3"/>
  <c r="X26" i="3"/>
  <c r="V27" i="3"/>
  <c r="AA27" i="3" s="1"/>
  <c r="F61" i="5"/>
  <c r="L59" i="5"/>
  <c r="M59" i="5" s="1"/>
  <c r="O59" i="5"/>
  <c r="P59" i="5" s="1"/>
  <c r="N25" i="5"/>
  <c r="K25" i="5"/>
  <c r="I60" i="5"/>
  <c r="F26" i="5"/>
  <c r="O24" i="5"/>
  <c r="P24" i="5" s="1"/>
  <c r="L24" i="5"/>
  <c r="M24" i="5" s="1"/>
  <c r="I25" i="5"/>
  <c r="N60" i="5"/>
  <c r="K60" i="5"/>
  <c r="X68" i="4" l="1"/>
  <c r="F67" i="3"/>
  <c r="X67" i="3"/>
  <c r="V28" i="3"/>
  <c r="AA28" i="3" s="1"/>
  <c r="X27" i="3"/>
  <c r="I61" i="5"/>
  <c r="L25" i="5"/>
  <c r="M25" i="5" s="1"/>
  <c r="O25" i="5"/>
  <c r="P25" i="5" s="1"/>
  <c r="I26" i="5"/>
  <c r="O60" i="5"/>
  <c r="P60" i="5" s="1"/>
  <c r="L60" i="5"/>
  <c r="M60" i="5" s="1"/>
  <c r="K26" i="5"/>
  <c r="N26" i="5"/>
  <c r="F62" i="5"/>
  <c r="F28" i="5"/>
  <c r="F27" i="5"/>
  <c r="K61" i="5"/>
  <c r="N61" i="5"/>
  <c r="X69" i="4" l="1"/>
  <c r="Z69" i="4" s="1"/>
  <c r="AC69" i="4"/>
  <c r="X68" i="3"/>
  <c r="F68" i="3"/>
  <c r="V29" i="3"/>
  <c r="AA29" i="3" s="1"/>
  <c r="X28" i="3"/>
  <c r="Z28" i="3" s="1"/>
  <c r="N62" i="5"/>
  <c r="K62" i="5"/>
  <c r="O26" i="5"/>
  <c r="P26" i="5" s="1"/>
  <c r="L26" i="5"/>
  <c r="M26" i="5" s="1"/>
  <c r="F64" i="5"/>
  <c r="F63" i="5"/>
  <c r="I28" i="5"/>
  <c r="I27" i="5"/>
  <c r="K27" i="5"/>
  <c r="N27" i="5"/>
  <c r="L61" i="5"/>
  <c r="M61" i="5" s="1"/>
  <c r="O61" i="5"/>
  <c r="P61" i="5" s="1"/>
  <c r="K28" i="5"/>
  <c r="N28" i="5"/>
  <c r="I62" i="5"/>
  <c r="AC69" i="3" l="1"/>
  <c r="AE69" i="4"/>
  <c r="AH69" i="4"/>
  <c r="AC70" i="4"/>
  <c r="AG69" i="4"/>
  <c r="AD69" i="4"/>
  <c r="X70" i="4"/>
  <c r="Z70" i="4" s="1"/>
  <c r="F69" i="3"/>
  <c r="H69" i="3" s="1"/>
  <c r="X69" i="3"/>
  <c r="Z69" i="3" s="1"/>
  <c r="AG28" i="3"/>
  <c r="AD28" i="3"/>
  <c r="AC28" i="3"/>
  <c r="V30" i="3"/>
  <c r="AA30" i="3" s="1"/>
  <c r="X29" i="3"/>
  <c r="Z29" i="3" s="1"/>
  <c r="O28" i="5"/>
  <c r="P28" i="5" s="1"/>
  <c r="L28" i="5"/>
  <c r="M28" i="5" s="1"/>
  <c r="K63" i="5"/>
  <c r="N63" i="5"/>
  <c r="N64" i="5"/>
  <c r="K64" i="5"/>
  <c r="L62" i="5"/>
  <c r="M62" i="5" s="1"/>
  <c r="O62" i="5"/>
  <c r="P62" i="5" s="1"/>
  <c r="I64" i="5"/>
  <c r="I63" i="5"/>
  <c r="O27" i="5"/>
  <c r="P27" i="5" s="1"/>
  <c r="L27" i="5"/>
  <c r="M27" i="5" s="1"/>
  <c r="AF69" i="4" l="1"/>
  <c r="X71" i="4"/>
  <c r="Z71" i="4" s="1"/>
  <c r="AH70" i="4"/>
  <c r="AE70" i="4"/>
  <c r="AI69" i="4"/>
  <c r="AG70" i="4"/>
  <c r="AI70" i="4" s="1"/>
  <c r="AD70" i="4"/>
  <c r="AD69" i="3"/>
  <c r="AG69" i="3"/>
  <c r="X70" i="3"/>
  <c r="Z70" i="3" s="1"/>
  <c r="AE69" i="3"/>
  <c r="AH69" i="3"/>
  <c r="K69" i="3"/>
  <c r="O69" i="3"/>
  <c r="L69" i="3"/>
  <c r="F70" i="3"/>
  <c r="H70" i="3" s="1"/>
  <c r="AG29" i="3"/>
  <c r="AD29" i="3"/>
  <c r="V31" i="3"/>
  <c r="AA31" i="3" s="1"/>
  <c r="X30" i="3"/>
  <c r="Z30" i="3" s="1"/>
  <c r="AH28" i="3"/>
  <c r="AI28" i="3" s="1"/>
  <c r="AE28" i="3"/>
  <c r="AF28" i="3" s="1"/>
  <c r="AC29" i="3"/>
  <c r="AE29" i="3" s="1"/>
  <c r="O63" i="5"/>
  <c r="P63" i="5" s="1"/>
  <c r="L63" i="5"/>
  <c r="M63" i="5" s="1"/>
  <c r="O64" i="5"/>
  <c r="P64" i="5" s="1"/>
  <c r="L64" i="5"/>
  <c r="M64" i="5" s="1"/>
  <c r="AF70" i="4" l="1"/>
  <c r="AC71" i="4"/>
  <c r="AD71" i="4"/>
  <c r="AG71" i="4"/>
  <c r="X72" i="4"/>
  <c r="Z72" i="4" s="1"/>
  <c r="P69" i="3"/>
  <c r="Q69" i="3" s="1"/>
  <c r="M69" i="3"/>
  <c r="N69" i="3" s="1"/>
  <c r="K70" i="3"/>
  <c r="AC70" i="3"/>
  <c r="F71" i="3"/>
  <c r="H71" i="3" s="1"/>
  <c r="AG70" i="3"/>
  <c r="AD70" i="3"/>
  <c r="O70" i="3"/>
  <c r="L70" i="3"/>
  <c r="X71" i="3"/>
  <c r="Z71" i="3" s="1"/>
  <c r="AF69" i="3"/>
  <c r="AI69" i="3"/>
  <c r="AC30" i="3"/>
  <c r="AG30" i="3"/>
  <c r="AD30" i="3"/>
  <c r="V32" i="3"/>
  <c r="AA32" i="3" s="1"/>
  <c r="X31" i="3"/>
  <c r="Z31" i="3" s="1"/>
  <c r="AH29" i="3"/>
  <c r="AI29" i="3" s="1"/>
  <c r="AF29" i="3"/>
  <c r="X74" i="4" l="1"/>
  <c r="Z74" i="4" s="1"/>
  <c r="X73" i="4"/>
  <c r="Z73" i="4" s="1"/>
  <c r="AE71" i="4"/>
  <c r="AF71" i="4" s="1"/>
  <c r="AH71" i="4"/>
  <c r="AI71" i="4" s="1"/>
  <c r="AG72" i="4"/>
  <c r="AD72" i="4"/>
  <c r="AC72" i="4"/>
  <c r="F72" i="3"/>
  <c r="H72" i="3" s="1"/>
  <c r="AG71" i="3"/>
  <c r="AD71" i="3"/>
  <c r="AE70" i="3"/>
  <c r="AF70" i="3" s="1"/>
  <c r="AH70" i="3"/>
  <c r="AI70" i="3" s="1"/>
  <c r="X72" i="3"/>
  <c r="Z72" i="3" s="1"/>
  <c r="AC71" i="3"/>
  <c r="P70" i="3"/>
  <c r="Q70" i="3" s="1"/>
  <c r="M70" i="3"/>
  <c r="N70" i="3" s="1"/>
  <c r="K71" i="3"/>
  <c r="O71" i="3"/>
  <c r="L71" i="3"/>
  <c r="AD31" i="3"/>
  <c r="AG31" i="3"/>
  <c r="V33" i="3"/>
  <c r="X33" i="3" s="1"/>
  <c r="Z33" i="3" s="1"/>
  <c r="X32" i="3"/>
  <c r="Z32" i="3" s="1"/>
  <c r="AH30" i="3"/>
  <c r="AI30" i="3" s="1"/>
  <c r="AE30" i="3"/>
  <c r="AF30" i="3" s="1"/>
  <c r="AC31" i="3"/>
  <c r="AA33" i="3" l="1"/>
  <c r="AC33" i="3" s="1"/>
  <c r="AD73" i="4"/>
  <c r="AG73" i="4"/>
  <c r="AH72" i="4"/>
  <c r="AI72" i="4" s="1"/>
  <c r="AE72" i="4"/>
  <c r="AF72" i="4" s="1"/>
  <c r="AG74" i="4"/>
  <c r="AD74" i="4"/>
  <c r="AC74" i="4"/>
  <c r="AC73" i="4"/>
  <c r="K72" i="3"/>
  <c r="X74" i="3"/>
  <c r="Z74" i="3" s="1"/>
  <c r="X73" i="3"/>
  <c r="Z73" i="3" s="1"/>
  <c r="AG72" i="3"/>
  <c r="AD72" i="3"/>
  <c r="M71" i="3"/>
  <c r="N71" i="3" s="1"/>
  <c r="P71" i="3"/>
  <c r="Q71" i="3" s="1"/>
  <c r="AE71" i="3"/>
  <c r="AF71" i="3" s="1"/>
  <c r="AH71" i="3"/>
  <c r="AI71" i="3" s="1"/>
  <c r="L72" i="3"/>
  <c r="O72" i="3"/>
  <c r="AC72" i="3"/>
  <c r="F74" i="3"/>
  <c r="H74" i="3" s="1"/>
  <c r="F73" i="3"/>
  <c r="H73" i="3" s="1"/>
  <c r="AG32" i="3"/>
  <c r="AD32" i="3"/>
  <c r="AG33" i="3"/>
  <c r="AD33" i="3"/>
  <c r="AE31" i="3"/>
  <c r="AF31" i="3" s="1"/>
  <c r="AH31" i="3"/>
  <c r="AI31" i="3" s="1"/>
  <c r="AC32" i="3"/>
  <c r="AH73" i="4" l="1"/>
  <c r="AI73" i="4" s="1"/>
  <c r="AE73" i="4"/>
  <c r="AF73" i="4" s="1"/>
  <c r="AH74" i="4"/>
  <c r="AI74" i="4" s="1"/>
  <c r="AE74" i="4"/>
  <c r="AF74" i="4" s="1"/>
  <c r="O73" i="3"/>
  <c r="L73" i="3"/>
  <c r="AG73" i="3"/>
  <c r="AD73" i="3"/>
  <c r="O74" i="3"/>
  <c r="L74" i="3"/>
  <c r="AG74" i="3"/>
  <c r="AD74" i="3"/>
  <c r="AE72" i="3"/>
  <c r="AF72" i="3" s="1"/>
  <c r="AH72" i="3"/>
  <c r="AI72" i="3" s="1"/>
  <c r="P72" i="3"/>
  <c r="Q72" i="3" s="1"/>
  <c r="M72" i="3"/>
  <c r="N72" i="3" s="1"/>
  <c r="AC74" i="3"/>
  <c r="AC73" i="3"/>
  <c r="K74" i="3"/>
  <c r="K73" i="3"/>
  <c r="AE33" i="3"/>
  <c r="AH33" i="3"/>
  <c r="AI33" i="3" s="1"/>
  <c r="AF33" i="3"/>
  <c r="AH32" i="3"/>
  <c r="AI32" i="3" s="1"/>
  <c r="AE32" i="3"/>
  <c r="AF32" i="3" s="1"/>
  <c r="AH73" i="3" l="1"/>
  <c r="AI73" i="3" s="1"/>
  <c r="AE73" i="3"/>
  <c r="AF73" i="3" s="1"/>
  <c r="AH74" i="3"/>
  <c r="AI74" i="3" s="1"/>
  <c r="AE74" i="3"/>
  <c r="AF74" i="3" s="1"/>
  <c r="M73" i="3"/>
  <c r="N73" i="3" s="1"/>
  <c r="P73" i="3"/>
  <c r="Q73" i="3" s="1"/>
  <c r="M74" i="3"/>
  <c r="N74" i="3" s="1"/>
  <c r="P74" i="3"/>
  <c r="Q74" i="3" s="1"/>
  <c r="F8" i="3" l="1"/>
  <c r="F7" i="3"/>
  <c r="F33" i="3"/>
  <c r="H33" i="3" s="1"/>
  <c r="W38" i="2"/>
  <c r="I44" i="2"/>
  <c r="O44" i="2" s="1"/>
  <c r="X38" i="2"/>
  <c r="X39" i="2" s="1"/>
  <c r="X40" i="2" s="1"/>
  <c r="X41" i="2" s="1"/>
  <c r="X42" i="2" s="1"/>
  <c r="X43" i="2" s="1"/>
  <c r="X44" i="2" s="1"/>
  <c r="X45" i="2" s="1"/>
  <c r="X46" i="2" s="1"/>
  <c r="X47" i="2" s="1"/>
  <c r="X48" i="2" s="1"/>
  <c r="X49" i="2" s="1"/>
  <c r="X50" i="2" s="1"/>
  <c r="X51" i="2" s="1"/>
  <c r="X52" i="2" s="1"/>
  <c r="X53" i="2" s="1"/>
  <c r="X54" i="2" s="1"/>
  <c r="X7" i="2"/>
  <c r="X8" i="2" s="1"/>
  <c r="X9" i="2" s="1"/>
  <c r="X10" i="2" s="1"/>
  <c r="X11" i="2" s="1"/>
  <c r="X12" i="2" s="1"/>
  <c r="X13" i="2" s="1"/>
  <c r="X14" i="2" s="1"/>
  <c r="X15" i="2" s="1"/>
  <c r="X16" i="2" s="1"/>
  <c r="X17" i="2" s="1"/>
  <c r="X18" i="2" s="1"/>
  <c r="X19" i="2" s="1"/>
  <c r="X20" i="2" s="1"/>
  <c r="X21" i="2" s="1"/>
  <c r="X22" i="2" s="1"/>
  <c r="X23" i="2" s="1"/>
  <c r="W54" i="2"/>
  <c r="L44" i="2" l="1"/>
  <c r="AB54" i="2"/>
  <c r="AE54" i="2"/>
  <c r="G45" i="2"/>
  <c r="F44" i="2"/>
  <c r="W50" i="2"/>
  <c r="W43" i="2"/>
  <c r="W44" i="2"/>
  <c r="W45" i="2"/>
  <c r="W53" i="2"/>
  <c r="W46" i="2"/>
  <c r="W39" i="2"/>
  <c r="W47" i="2"/>
  <c r="W42" i="2"/>
  <c r="W51" i="2"/>
  <c r="W52" i="2"/>
  <c r="W40" i="2"/>
  <c r="W48" i="2"/>
  <c r="W41" i="2"/>
  <c r="W49" i="2"/>
  <c r="O33" i="3"/>
  <c r="L33" i="3"/>
  <c r="F29" i="3"/>
  <c r="H29" i="3" s="1"/>
  <c r="F20" i="3"/>
  <c r="F12" i="3"/>
  <c r="F28" i="3"/>
  <c r="H28" i="3" s="1"/>
  <c r="F19" i="3"/>
  <c r="F11" i="3"/>
  <c r="F25" i="3"/>
  <c r="F16" i="3"/>
  <c r="F27" i="3"/>
  <c r="F10" i="3"/>
  <c r="F9" i="3"/>
  <c r="F32" i="3"/>
  <c r="H32" i="3" s="1"/>
  <c r="F24" i="3"/>
  <c r="F15" i="3"/>
  <c r="F23" i="3"/>
  <c r="F26" i="3"/>
  <c r="F31" i="3"/>
  <c r="H31" i="3" s="1"/>
  <c r="F22" i="3"/>
  <c r="F14" i="3"/>
  <c r="F18" i="3"/>
  <c r="F17" i="3"/>
  <c r="F30" i="3"/>
  <c r="H30" i="3" s="1"/>
  <c r="F21" i="3"/>
  <c r="F13" i="3"/>
  <c r="Z44" i="2" l="1"/>
  <c r="AB51" i="2"/>
  <c r="AE51" i="2"/>
  <c r="AE50" i="2"/>
  <c r="AB50" i="2"/>
  <c r="N44" i="2"/>
  <c r="P44" i="2" s="1"/>
  <c r="K44" i="2"/>
  <c r="M44" i="2" s="1"/>
  <c r="G46" i="2"/>
  <c r="F45" i="2"/>
  <c r="AE45" i="2"/>
  <c r="AB45" i="2"/>
  <c r="AE44" i="2"/>
  <c r="AB44" i="2"/>
  <c r="AB47" i="2"/>
  <c r="AE47" i="2"/>
  <c r="AE48" i="2"/>
  <c r="AB48" i="2"/>
  <c r="AE46" i="2"/>
  <c r="AB46" i="2"/>
  <c r="AB52" i="2"/>
  <c r="AE52" i="2"/>
  <c r="AE49" i="2"/>
  <c r="AB49" i="2"/>
  <c r="AE53" i="2"/>
  <c r="AB53" i="2"/>
  <c r="L31" i="3"/>
  <c r="O31" i="3"/>
  <c r="K28" i="3"/>
  <c r="O29" i="3"/>
  <c r="L29" i="3"/>
  <c r="L32" i="3"/>
  <c r="O32" i="3"/>
  <c r="O28" i="3"/>
  <c r="L28" i="3"/>
  <c r="O30" i="3"/>
  <c r="L30" i="3"/>
  <c r="W7" i="2"/>
  <c r="W8" i="2"/>
  <c r="W9" i="2"/>
  <c r="W10" i="2"/>
  <c r="W11" i="2"/>
  <c r="W12" i="2"/>
  <c r="W13" i="2"/>
  <c r="AE13" i="2" s="1"/>
  <c r="AG13" i="2" s="1"/>
  <c r="W23" i="2"/>
  <c r="AE23" i="2" s="1"/>
  <c r="W22" i="2"/>
  <c r="AE22" i="2" s="1"/>
  <c r="W21" i="2"/>
  <c r="AE21" i="2" s="1"/>
  <c r="W20" i="2"/>
  <c r="AE20" i="2" s="1"/>
  <c r="W19" i="2"/>
  <c r="AE19" i="2" s="1"/>
  <c r="W18" i="2"/>
  <c r="AE18" i="2" s="1"/>
  <c r="W17" i="2"/>
  <c r="AE17" i="2" s="1"/>
  <c r="AG17" i="2" s="1"/>
  <c r="W16" i="2"/>
  <c r="AE16" i="2" s="1"/>
  <c r="AG16" i="2" s="1"/>
  <c r="W15" i="2"/>
  <c r="AE15" i="2" s="1"/>
  <c r="AG15" i="2" s="1"/>
  <c r="W14" i="2"/>
  <c r="AE14" i="2" s="1"/>
  <c r="AG14" i="2" s="1"/>
  <c r="X43" i="1"/>
  <c r="W43" i="1"/>
  <c r="U44" i="1"/>
  <c r="X7" i="1"/>
  <c r="W28" i="1"/>
  <c r="AB28" i="1" s="1"/>
  <c r="W27" i="1"/>
  <c r="AE27" i="1" s="1"/>
  <c r="W26" i="1"/>
  <c r="AB26" i="1" s="1"/>
  <c r="W25" i="1"/>
  <c r="AB25" i="1" s="1"/>
  <c r="W24" i="1"/>
  <c r="AB24" i="1" s="1"/>
  <c r="W23" i="1"/>
  <c r="AB23" i="1" s="1"/>
  <c r="W22" i="1"/>
  <c r="AB22" i="1" s="1"/>
  <c r="AD22" i="1" s="1"/>
  <c r="W21" i="1"/>
  <c r="AB21" i="1" s="1"/>
  <c r="AD21" i="1" s="1"/>
  <c r="W20" i="1"/>
  <c r="AB20" i="1" s="1"/>
  <c r="W19" i="1"/>
  <c r="W18" i="1"/>
  <c r="AB18" i="1" s="1"/>
  <c r="AD18" i="1" s="1"/>
  <c r="W17" i="1"/>
  <c r="W16" i="1"/>
  <c r="W15" i="1"/>
  <c r="W14" i="1"/>
  <c r="W13" i="1"/>
  <c r="W12" i="1"/>
  <c r="W11" i="1"/>
  <c r="W10" i="1"/>
  <c r="W9" i="1"/>
  <c r="W8" i="1"/>
  <c r="W7" i="1"/>
  <c r="F8" i="1"/>
  <c r="F7" i="1"/>
  <c r="U45" i="1" l="1"/>
  <c r="U46" i="1" s="1"/>
  <c r="U47" i="1" s="1"/>
  <c r="U48" i="1" s="1"/>
  <c r="U49" i="1" s="1"/>
  <c r="U50" i="1" s="1"/>
  <c r="U51" i="1" s="1"/>
  <c r="U52" i="1" s="1"/>
  <c r="U53" i="1" s="1"/>
  <c r="U54" i="1" s="1"/>
  <c r="U55" i="1" s="1"/>
  <c r="U56" i="1" s="1"/>
  <c r="U57" i="1" s="1"/>
  <c r="U58" i="1" s="1"/>
  <c r="U59" i="1" s="1"/>
  <c r="U60" i="1" s="1"/>
  <c r="U61" i="1" s="1"/>
  <c r="U62" i="1" s="1"/>
  <c r="U63" i="1" s="1"/>
  <c r="U64" i="1" s="1"/>
  <c r="W64" i="1" s="1"/>
  <c r="AE64" i="1" s="1"/>
  <c r="X44" i="1"/>
  <c r="AE23" i="1"/>
  <c r="AE25" i="1"/>
  <c r="W44" i="1"/>
  <c r="AB18" i="2"/>
  <c r="AB16" i="2"/>
  <c r="AD16" i="2" s="1"/>
  <c r="AB17" i="2"/>
  <c r="AD17" i="2" s="1"/>
  <c r="N45" i="2"/>
  <c r="K45" i="2"/>
  <c r="I45" i="2"/>
  <c r="AC44" i="2"/>
  <c r="AD44" i="2" s="1"/>
  <c r="AF44" i="2"/>
  <c r="AG44" i="2" s="1"/>
  <c r="F46" i="2"/>
  <c r="G47" i="2"/>
  <c r="Z45" i="2"/>
  <c r="P28" i="3"/>
  <c r="Q28" i="3" s="1"/>
  <c r="M28" i="3"/>
  <c r="N28" i="3" s="1"/>
  <c r="K29" i="3"/>
  <c r="AB19" i="2"/>
  <c r="AB20" i="2"/>
  <c r="AB13" i="2"/>
  <c r="AD13" i="2" s="1"/>
  <c r="AB21" i="2"/>
  <c r="AB14" i="2"/>
  <c r="AD14" i="2" s="1"/>
  <c r="AB22" i="2"/>
  <c r="AB15" i="2"/>
  <c r="AD15" i="2" s="1"/>
  <c r="AB23" i="2"/>
  <c r="F13" i="2"/>
  <c r="Z18" i="2"/>
  <c r="Z23" i="1"/>
  <c r="AB27" i="1"/>
  <c r="AE26" i="1"/>
  <c r="AE18" i="1"/>
  <c r="AG18" i="1" s="1"/>
  <c r="AE20" i="1"/>
  <c r="AG20" i="1" s="1"/>
  <c r="AD20" i="1"/>
  <c r="AE28" i="1"/>
  <c r="AE24" i="1"/>
  <c r="AB19" i="1"/>
  <c r="AD19" i="1" s="1"/>
  <c r="AE21" i="1"/>
  <c r="AG21" i="1" s="1"/>
  <c r="AE22" i="1"/>
  <c r="AG22" i="1" s="1"/>
  <c r="W55" i="1" l="1"/>
  <c r="AB55" i="1" s="1"/>
  <c r="AE55" i="1" s="1"/>
  <c r="AG55" i="1" s="1"/>
  <c r="W47" i="1"/>
  <c r="W52" i="1"/>
  <c r="W58" i="1"/>
  <c r="AB58" i="1" s="1"/>
  <c r="AE58" i="1" s="1"/>
  <c r="AG58" i="1" s="1"/>
  <c r="W57" i="1"/>
  <c r="AB57" i="1" s="1"/>
  <c r="AE57" i="1" s="1"/>
  <c r="AG57" i="1" s="1"/>
  <c r="W62" i="1"/>
  <c r="AB62" i="1" s="1"/>
  <c r="W50" i="1"/>
  <c r="W51" i="1"/>
  <c r="W49" i="1"/>
  <c r="W46" i="1"/>
  <c r="W54" i="1"/>
  <c r="AB54" i="1" s="1"/>
  <c r="AE54" i="1" s="1"/>
  <c r="AG54" i="1" s="1"/>
  <c r="W56" i="1"/>
  <c r="AB56" i="1" s="1"/>
  <c r="AE56" i="1" s="1"/>
  <c r="AG56" i="1" s="1"/>
  <c r="W53" i="1"/>
  <c r="W48" i="1"/>
  <c r="W45" i="1"/>
  <c r="X45" i="1"/>
  <c r="X46" i="1" s="1"/>
  <c r="X47" i="1" s="1"/>
  <c r="X48" i="1" s="1"/>
  <c r="X49" i="1" s="1"/>
  <c r="X50" i="1" s="1"/>
  <c r="X51" i="1" s="1"/>
  <c r="X52" i="1" s="1"/>
  <c r="X53" i="1" s="1"/>
  <c r="X54" i="1" s="1"/>
  <c r="X55" i="1" s="1"/>
  <c r="X56" i="1" s="1"/>
  <c r="X57" i="1" s="1"/>
  <c r="X58" i="1" s="1"/>
  <c r="X59" i="1" s="1"/>
  <c r="X60" i="1" s="1"/>
  <c r="X61" i="1" s="1"/>
  <c r="X62" i="1" s="1"/>
  <c r="X63" i="1" s="1"/>
  <c r="X64" i="1" s="1"/>
  <c r="W60" i="1"/>
  <c r="AB60" i="1" s="1"/>
  <c r="W61" i="1"/>
  <c r="AB64" i="1"/>
  <c r="W63" i="1"/>
  <c r="AB63" i="1" s="1"/>
  <c r="W59" i="1"/>
  <c r="AE59" i="1" s="1"/>
  <c r="AD58" i="1"/>
  <c r="AD54" i="1"/>
  <c r="AD57" i="1"/>
  <c r="AE61" i="1"/>
  <c r="AB61" i="1"/>
  <c r="G48" i="2"/>
  <c r="F47" i="2"/>
  <c r="N46" i="2"/>
  <c r="K46" i="2"/>
  <c r="AF45" i="2"/>
  <c r="AG45" i="2" s="1"/>
  <c r="AC45" i="2"/>
  <c r="AD45" i="2" s="1"/>
  <c r="L45" i="2"/>
  <c r="M45" i="2" s="1"/>
  <c r="O45" i="2"/>
  <c r="P45" i="2" s="1"/>
  <c r="Z46" i="2"/>
  <c r="I46" i="2"/>
  <c r="K30" i="3"/>
  <c r="P29" i="3"/>
  <c r="Q29" i="3" s="1"/>
  <c r="M29" i="3"/>
  <c r="N29" i="3" s="1"/>
  <c r="N13" i="2"/>
  <c r="P13" i="2" s="1"/>
  <c r="K13" i="2"/>
  <c r="M13" i="2" s="1"/>
  <c r="F14" i="2"/>
  <c r="AF18" i="2"/>
  <c r="AG18" i="2" s="1"/>
  <c r="AC18" i="2"/>
  <c r="AD18" i="2" s="1"/>
  <c r="Z19" i="2"/>
  <c r="Z24" i="1"/>
  <c r="AC23" i="1"/>
  <c r="AD23" i="1" s="1"/>
  <c r="AF23" i="1"/>
  <c r="AG23" i="1" s="1"/>
  <c r="AE19" i="1"/>
  <c r="AG19" i="1" s="1"/>
  <c r="AE62" i="1" l="1"/>
  <c r="AE60" i="1"/>
  <c r="AD56" i="1"/>
  <c r="AE63" i="1"/>
  <c r="AD55" i="1"/>
  <c r="Z59" i="1"/>
  <c r="AC59" i="1" s="1"/>
  <c r="AB59" i="1"/>
  <c r="AF59" i="1"/>
  <c r="AG59" i="1" s="1"/>
  <c r="Z60" i="1"/>
  <c r="AF46" i="2"/>
  <c r="AG46" i="2" s="1"/>
  <c r="AC46" i="2"/>
  <c r="AD46" i="2" s="1"/>
  <c r="Z47" i="2"/>
  <c r="O46" i="2"/>
  <c r="P46" i="2" s="1"/>
  <c r="L46" i="2"/>
  <c r="M46" i="2" s="1"/>
  <c r="K47" i="2"/>
  <c r="N47" i="2"/>
  <c r="I47" i="2"/>
  <c r="G49" i="2"/>
  <c r="F48" i="2"/>
  <c r="P30" i="3"/>
  <c r="Q30" i="3" s="1"/>
  <c r="M30" i="3"/>
  <c r="N30" i="3" s="1"/>
  <c r="K31" i="3"/>
  <c r="N14" i="2"/>
  <c r="P14" i="2" s="1"/>
  <c r="K14" i="2"/>
  <c r="M14" i="2" s="1"/>
  <c r="F15" i="2"/>
  <c r="Z20" i="2"/>
  <c r="AF19" i="2"/>
  <c r="AG19" i="2" s="1"/>
  <c r="AC19" i="2"/>
  <c r="AD19" i="2" s="1"/>
  <c r="AC24" i="1"/>
  <c r="AD24" i="1" s="1"/>
  <c r="AF24" i="1"/>
  <c r="AG24" i="1" s="1"/>
  <c r="Z25" i="1"/>
  <c r="AD59" i="1" l="1"/>
  <c r="AF60" i="1"/>
  <c r="AG60" i="1" s="1"/>
  <c r="AC60" i="1"/>
  <c r="AD60" i="1" s="1"/>
  <c r="Z61" i="1"/>
  <c r="F49" i="2"/>
  <c r="G50" i="2"/>
  <c r="N48" i="2"/>
  <c r="K48" i="2"/>
  <c r="AF47" i="2"/>
  <c r="AG47" i="2" s="1"/>
  <c r="AC47" i="2"/>
  <c r="AD47" i="2" s="1"/>
  <c r="Z48" i="2"/>
  <c r="O47" i="2"/>
  <c r="P47" i="2" s="1"/>
  <c r="L47" i="2"/>
  <c r="M47" i="2" s="1"/>
  <c r="I48" i="2"/>
  <c r="K33" i="3"/>
  <c r="K32" i="3"/>
  <c r="P31" i="3"/>
  <c r="Q31" i="3" s="1"/>
  <c r="M31" i="3"/>
  <c r="N31" i="3" s="1"/>
  <c r="N15" i="2"/>
  <c r="P15" i="2" s="1"/>
  <c r="K15" i="2"/>
  <c r="M15" i="2" s="1"/>
  <c r="F16" i="2"/>
  <c r="AF20" i="2"/>
  <c r="AG20" i="2" s="1"/>
  <c r="AC20" i="2"/>
  <c r="AD20" i="2" s="1"/>
  <c r="Z21" i="2"/>
  <c r="Z26" i="1"/>
  <c r="AC25" i="1"/>
  <c r="AD25" i="1" s="1"/>
  <c r="AF25" i="1"/>
  <c r="AG25" i="1" s="1"/>
  <c r="AF61" i="1" l="1"/>
  <c r="AG61" i="1" s="1"/>
  <c r="AC61" i="1"/>
  <c r="AD61" i="1" s="1"/>
  <c r="Z62" i="1"/>
  <c r="Z49" i="2"/>
  <c r="O48" i="2"/>
  <c r="P48" i="2" s="1"/>
  <c r="L48" i="2"/>
  <c r="M48" i="2" s="1"/>
  <c r="I49" i="2"/>
  <c r="G51" i="2"/>
  <c r="F50" i="2"/>
  <c r="AF48" i="2"/>
  <c r="AG48" i="2" s="1"/>
  <c r="AC48" i="2"/>
  <c r="AD48" i="2" s="1"/>
  <c r="N49" i="2"/>
  <c r="K49" i="2"/>
  <c r="P32" i="3"/>
  <c r="Q32" i="3" s="1"/>
  <c r="M32" i="3"/>
  <c r="N32" i="3" s="1"/>
  <c r="P33" i="3"/>
  <c r="Q33" i="3" s="1"/>
  <c r="M33" i="3"/>
  <c r="N33" i="3" s="1"/>
  <c r="N16" i="2"/>
  <c r="P16" i="2" s="1"/>
  <c r="K16" i="2"/>
  <c r="M16" i="2" s="1"/>
  <c r="F17" i="2"/>
  <c r="Z23" i="2"/>
  <c r="Z22" i="2"/>
  <c r="AF21" i="2"/>
  <c r="AG21" i="2" s="1"/>
  <c r="AC21" i="2"/>
  <c r="AD21" i="2" s="1"/>
  <c r="Z27" i="1"/>
  <c r="Z28" i="1"/>
  <c r="AF26" i="1"/>
  <c r="AG26" i="1" s="1"/>
  <c r="AC26" i="1"/>
  <c r="AD26" i="1" s="1"/>
  <c r="AF62" i="1" l="1"/>
  <c r="AG62" i="1" s="1"/>
  <c r="AC62" i="1"/>
  <c r="AD62" i="1" s="1"/>
  <c r="Z64" i="1"/>
  <c r="Z63" i="1"/>
  <c r="K50" i="2"/>
  <c r="N50" i="2"/>
  <c r="AF49" i="2"/>
  <c r="AG49" i="2" s="1"/>
  <c r="AC49" i="2"/>
  <c r="AD49" i="2" s="1"/>
  <c r="O49" i="2"/>
  <c r="P49" i="2" s="1"/>
  <c r="L49" i="2"/>
  <c r="M49" i="2" s="1"/>
  <c r="I50" i="2"/>
  <c r="F51" i="2"/>
  <c r="G52" i="2"/>
  <c r="Z50" i="2"/>
  <c r="N17" i="2"/>
  <c r="P17" i="2" s="1"/>
  <c r="K17" i="2"/>
  <c r="M17" i="2" s="1"/>
  <c r="F18" i="2"/>
  <c r="AF22" i="2"/>
  <c r="AG22" i="2" s="1"/>
  <c r="AC22" i="2"/>
  <c r="AD22" i="2" s="1"/>
  <c r="AF23" i="2"/>
  <c r="AG23" i="2" s="1"/>
  <c r="AC23" i="2"/>
  <c r="AD23" i="2" s="1"/>
  <c r="AF28" i="1"/>
  <c r="AG28" i="1" s="1"/>
  <c r="AC28" i="1"/>
  <c r="AD28" i="1" s="1"/>
  <c r="AF27" i="1"/>
  <c r="AG27" i="1" s="1"/>
  <c r="AC27" i="1"/>
  <c r="AD27" i="1" s="1"/>
  <c r="AF64" i="1" l="1"/>
  <c r="AG64" i="1" s="1"/>
  <c r="AC64" i="1"/>
  <c r="AD64" i="1" s="1"/>
  <c r="AF63" i="1"/>
  <c r="AG63" i="1" s="1"/>
  <c r="AC63" i="1"/>
  <c r="AD63" i="1" s="1"/>
  <c r="AC50" i="2"/>
  <c r="AD50" i="2" s="1"/>
  <c r="AF50" i="2"/>
  <c r="AG50" i="2" s="1"/>
  <c r="Z51" i="2"/>
  <c r="I51" i="2"/>
  <c r="F52" i="2"/>
  <c r="G53" i="2"/>
  <c r="N51" i="2"/>
  <c r="K51" i="2"/>
  <c r="O50" i="2"/>
  <c r="P50" i="2" s="1"/>
  <c r="L50" i="2"/>
  <c r="M50" i="2" s="1"/>
  <c r="I18" i="2"/>
  <c r="F19" i="2"/>
  <c r="N18" i="2"/>
  <c r="K18" i="2"/>
  <c r="D44" i="1"/>
  <c r="D45" i="1" s="1"/>
  <c r="D46" i="1" s="1"/>
  <c r="D47" i="1" s="1"/>
  <c r="D48" i="1" s="1"/>
  <c r="D49" i="1" s="1"/>
  <c r="F9" i="1"/>
  <c r="D50" i="1" l="1"/>
  <c r="G50" i="1" s="1"/>
  <c r="F49" i="1"/>
  <c r="F54" i="2"/>
  <c r="F53" i="2"/>
  <c r="O51" i="2"/>
  <c r="P51" i="2" s="1"/>
  <c r="L51" i="2"/>
  <c r="M51" i="2" s="1"/>
  <c r="N52" i="2"/>
  <c r="K52" i="2"/>
  <c r="I52" i="2"/>
  <c r="AF51" i="2"/>
  <c r="AG51" i="2" s="1"/>
  <c r="AC51" i="2"/>
  <c r="AD51" i="2" s="1"/>
  <c r="Z52" i="2"/>
  <c r="F20" i="2"/>
  <c r="N19" i="2"/>
  <c r="K19" i="2"/>
  <c r="O18" i="2"/>
  <c r="P18" i="2" s="1"/>
  <c r="L18" i="2"/>
  <c r="M18" i="2" s="1"/>
  <c r="I19" i="2"/>
  <c r="F10" i="1"/>
  <c r="G54" i="2" l="1"/>
  <c r="I54" i="2" s="1"/>
  <c r="D51" i="1"/>
  <c r="G51" i="1" s="1"/>
  <c r="F50" i="1"/>
  <c r="I53" i="2"/>
  <c r="N54" i="2"/>
  <c r="K54" i="2"/>
  <c r="N53" i="2"/>
  <c r="K53" i="2"/>
  <c r="O52" i="2"/>
  <c r="P52" i="2" s="1"/>
  <c r="L52" i="2"/>
  <c r="M52" i="2" s="1"/>
  <c r="AC52" i="2"/>
  <c r="AD52" i="2" s="1"/>
  <c r="AF52" i="2"/>
  <c r="AG52" i="2" s="1"/>
  <c r="Z54" i="2"/>
  <c r="Z53" i="2"/>
  <c r="O19" i="2"/>
  <c r="P19" i="2" s="1"/>
  <c r="L19" i="2"/>
  <c r="M19" i="2" s="1"/>
  <c r="I20" i="2"/>
  <c r="N20" i="2"/>
  <c r="K20" i="2"/>
  <c r="F21" i="2"/>
  <c r="F11" i="1"/>
  <c r="F51" i="1" l="1"/>
  <c r="D52" i="1"/>
  <c r="G52" i="1" s="1"/>
  <c r="O54" i="2"/>
  <c r="P54" i="2" s="1"/>
  <c r="L54" i="2"/>
  <c r="M54" i="2" s="1"/>
  <c r="L53" i="2"/>
  <c r="M53" i="2" s="1"/>
  <c r="O53" i="2"/>
  <c r="P53" i="2" s="1"/>
  <c r="AF53" i="2"/>
  <c r="AG53" i="2" s="1"/>
  <c r="AC53" i="2"/>
  <c r="AD53" i="2" s="1"/>
  <c r="AF54" i="2"/>
  <c r="AG54" i="2" s="1"/>
  <c r="AC54" i="2"/>
  <c r="AD54" i="2" s="1"/>
  <c r="N21" i="2"/>
  <c r="K21" i="2"/>
  <c r="O20" i="2"/>
  <c r="P20" i="2" s="1"/>
  <c r="L20" i="2"/>
  <c r="M20" i="2" s="1"/>
  <c r="F23" i="2"/>
  <c r="F22" i="2"/>
  <c r="I21" i="2"/>
  <c r="F12" i="1"/>
  <c r="F52" i="1" l="1"/>
  <c r="D53" i="1"/>
  <c r="G53" i="1" s="1"/>
  <c r="O21" i="2"/>
  <c r="P21" i="2" s="1"/>
  <c r="L21" i="2"/>
  <c r="M21" i="2" s="1"/>
  <c r="N23" i="2"/>
  <c r="K23" i="2"/>
  <c r="I23" i="2"/>
  <c r="I22" i="2"/>
  <c r="N22" i="2"/>
  <c r="K22" i="2"/>
  <c r="F13" i="1"/>
  <c r="D54" i="1" l="1"/>
  <c r="G54" i="1" s="1"/>
  <c r="F53" i="1"/>
  <c r="O22" i="2"/>
  <c r="P22" i="2" s="1"/>
  <c r="L22" i="2"/>
  <c r="M22" i="2" s="1"/>
  <c r="O23" i="2"/>
  <c r="P23" i="2" s="1"/>
  <c r="L23" i="2"/>
  <c r="M23" i="2" s="1"/>
  <c r="F14" i="1"/>
  <c r="D55" i="1" l="1"/>
  <c r="G55" i="1" s="1"/>
  <c r="F54" i="1"/>
  <c r="F15" i="1"/>
  <c r="K54" i="1" l="1"/>
  <c r="M54" i="1" s="1"/>
  <c r="F55" i="1"/>
  <c r="D56" i="1"/>
  <c r="G56" i="1" s="1"/>
  <c r="F16" i="1"/>
  <c r="D57" i="1" l="1"/>
  <c r="G57" i="1" s="1"/>
  <c r="F56" i="1"/>
  <c r="K55" i="1"/>
  <c r="M55" i="1" s="1"/>
  <c r="N54" i="1"/>
  <c r="P54" i="1" s="1"/>
  <c r="F17" i="1"/>
  <c r="N55" i="1" l="1"/>
  <c r="P55" i="1" s="1"/>
  <c r="K56" i="1"/>
  <c r="M56" i="1" s="1"/>
  <c r="D58" i="1"/>
  <c r="G58" i="1" s="1"/>
  <c r="F57" i="1"/>
  <c r="F18" i="1"/>
  <c r="N56" i="1" l="1"/>
  <c r="P56" i="1" s="1"/>
  <c r="F58" i="1"/>
  <c r="D59" i="1"/>
  <c r="G59" i="1" s="1"/>
  <c r="K57" i="1"/>
  <c r="M57" i="1" s="1"/>
  <c r="K18" i="1"/>
  <c r="M18" i="1" s="1"/>
  <c r="F19" i="1"/>
  <c r="I59" i="1" l="1"/>
  <c r="N57" i="1"/>
  <c r="P57" i="1" s="1"/>
  <c r="F59" i="1"/>
  <c r="D60" i="1"/>
  <c r="G60" i="1" s="1"/>
  <c r="K58" i="1"/>
  <c r="M58" i="1" s="1"/>
  <c r="K19" i="1"/>
  <c r="M19" i="1" s="1"/>
  <c r="F20" i="1"/>
  <c r="N18" i="1"/>
  <c r="P18" i="1" s="1"/>
  <c r="N19" i="1" l="1"/>
  <c r="P19" i="1" s="1"/>
  <c r="F60" i="1"/>
  <c r="D61" i="1"/>
  <c r="G61" i="1" s="1"/>
  <c r="K59" i="1"/>
  <c r="N59" i="1"/>
  <c r="L59" i="1"/>
  <c r="O59" i="1"/>
  <c r="N58" i="1"/>
  <c r="P58" i="1" s="1"/>
  <c r="F21" i="1"/>
  <c r="K20" i="1"/>
  <c r="M20" i="1" s="1"/>
  <c r="P59" i="1" l="1"/>
  <c r="I60" i="1"/>
  <c r="M59" i="1"/>
  <c r="D62" i="1"/>
  <c r="G62" i="1" s="1"/>
  <c r="F61" i="1"/>
  <c r="K60" i="1"/>
  <c r="N60" i="1"/>
  <c r="N20" i="1"/>
  <c r="P20" i="1" s="1"/>
  <c r="K21" i="1"/>
  <c r="M21" i="1" s="1"/>
  <c r="F22" i="1"/>
  <c r="D63" i="1" l="1"/>
  <c r="G63" i="1" s="1"/>
  <c r="F62" i="1"/>
  <c r="N61" i="1"/>
  <c r="K61" i="1"/>
  <c r="O60" i="1"/>
  <c r="P60" i="1" s="1"/>
  <c r="L60" i="1"/>
  <c r="M60" i="1" s="1"/>
  <c r="I61" i="1"/>
  <c r="K22" i="1"/>
  <c r="M22" i="1" s="1"/>
  <c r="F23" i="1"/>
  <c r="N21" i="1"/>
  <c r="P21" i="1" s="1"/>
  <c r="N22" i="1" l="1"/>
  <c r="P22" i="1" s="1"/>
  <c r="D64" i="1"/>
  <c r="F64" i="1" s="1"/>
  <c r="F63" i="1"/>
  <c r="K62" i="1"/>
  <c r="N62" i="1"/>
  <c r="O61" i="1"/>
  <c r="P61" i="1" s="1"/>
  <c r="L61" i="1"/>
  <c r="M61" i="1" s="1"/>
  <c r="I62" i="1"/>
  <c r="I23" i="1"/>
  <c r="F24" i="1"/>
  <c r="N23" i="1"/>
  <c r="K23" i="1"/>
  <c r="G64" i="1" l="1"/>
  <c r="K63" i="1"/>
  <c r="N63" i="1"/>
  <c r="N64" i="1"/>
  <c r="K64" i="1"/>
  <c r="O62" i="1"/>
  <c r="P62" i="1" s="1"/>
  <c r="L62" i="1"/>
  <c r="M62" i="1" s="1"/>
  <c r="I64" i="1"/>
  <c r="I63" i="1"/>
  <c r="N24" i="1"/>
  <c r="K24" i="1"/>
  <c r="F25" i="1"/>
  <c r="O23" i="1"/>
  <c r="P23" i="1" s="1"/>
  <c r="L23" i="1"/>
  <c r="M23" i="1" s="1"/>
  <c r="I24" i="1"/>
  <c r="O63" i="1" l="1"/>
  <c r="P63" i="1" s="1"/>
  <c r="L63" i="1"/>
  <c r="M63" i="1" s="1"/>
  <c r="L64" i="1"/>
  <c r="M64" i="1" s="1"/>
  <c r="O64" i="1"/>
  <c r="P64" i="1" s="1"/>
  <c r="K25" i="1"/>
  <c r="N25" i="1"/>
  <c r="F26" i="1"/>
  <c r="L24" i="1"/>
  <c r="M24" i="1" s="1"/>
  <c r="O24" i="1"/>
  <c r="P24" i="1" s="1"/>
  <c r="I25" i="1"/>
  <c r="K26" i="1" l="1"/>
  <c r="N26" i="1"/>
  <c r="I26" i="1"/>
  <c r="F28" i="1"/>
  <c r="F27" i="1"/>
  <c r="L25" i="1"/>
  <c r="M25" i="1" s="1"/>
  <c r="O25" i="1"/>
  <c r="P25" i="1" s="1"/>
  <c r="N27" i="1" l="1"/>
  <c r="K27" i="1"/>
  <c r="K28" i="1"/>
  <c r="N28" i="1"/>
  <c r="O26" i="1"/>
  <c r="P26" i="1" s="1"/>
  <c r="L26" i="1"/>
  <c r="M26" i="1" s="1"/>
  <c r="I28" i="1"/>
  <c r="I27" i="1"/>
  <c r="O28" i="1" l="1"/>
  <c r="P28" i="1" s="1"/>
  <c r="L28" i="1"/>
  <c r="M28" i="1" s="1"/>
  <c r="O27" i="1"/>
  <c r="P27" i="1" s="1"/>
  <c r="L27" i="1"/>
  <c r="M27" i="1" s="1"/>
</calcChain>
</file>

<file path=xl/sharedStrings.xml><?xml version="1.0" encoding="utf-8"?>
<sst xmlns="http://schemas.openxmlformats.org/spreadsheetml/2006/main" count="847" uniqueCount="129">
  <si>
    <t>Salary increases</t>
  </si>
  <si>
    <t>FPS 2015 indexation</t>
  </si>
  <si>
    <t>Year beginning</t>
  </si>
  <si>
    <t>Total max cash lump sum</t>
  </si>
  <si>
    <t>Total pension (post-commutation)</t>
  </si>
  <si>
    <t>(1)</t>
  </si>
  <si>
    <t>(2)</t>
  </si>
  <si>
    <t>(3)</t>
  </si>
  <si>
    <t>(4)</t>
  </si>
  <si>
    <t>(5)</t>
  </si>
  <si>
    <t>(6)</t>
  </si>
  <si>
    <t>(7)</t>
  </si>
  <si>
    <t>(8)</t>
  </si>
  <si>
    <t>(9)</t>
  </si>
  <si>
    <t>(10)</t>
  </si>
  <si>
    <t>(11)</t>
  </si>
  <si>
    <t>(12)</t>
  </si>
  <si>
    <t>Legacy benefits - remains at Firefighter level</t>
  </si>
  <si>
    <t>Reformed benefits - remains at Firefighter level</t>
  </si>
  <si>
    <t>Position</t>
  </si>
  <si>
    <t>Date of promotion</t>
  </si>
  <si>
    <t>Age at promotion</t>
  </si>
  <si>
    <t>Increase applied</t>
  </si>
  <si>
    <t xml:space="preserve"> Crew manager (development) </t>
  </si>
  <si>
    <t xml:space="preserve"> Crew manager (competent) </t>
  </si>
  <si>
    <t xml:space="preserve"> Watch manager (development) </t>
  </si>
  <si>
    <t xml:space="preserve"> Watch manager (competent A) </t>
  </si>
  <si>
    <t xml:space="preserve"> Watch manager (competent B) </t>
  </si>
  <si>
    <t>Legacy benefits - includes above salary progression</t>
  </si>
  <si>
    <t>Reformed benefits - includes above salary progression</t>
  </si>
  <si>
    <t>FPS 1992 – member achieved 30 years’ pensionable service before 1 April 2022</t>
  </si>
  <si>
    <t>FPS 1992 – member achieved less than 30 years’ pensionable service before 1 April 2022</t>
  </si>
  <si>
    <t>(13)</t>
  </si>
  <si>
    <t>The benefit illustrations</t>
  </si>
  <si>
    <t>Introduction</t>
  </si>
  <si>
    <t>Member 1</t>
  </si>
  <si>
    <t>Member 2</t>
  </si>
  <si>
    <t>Member 3</t>
  </si>
  <si>
    <t>Member 4</t>
  </si>
  <si>
    <t>Member 5</t>
  </si>
  <si>
    <t>FPS 2006 – full-time member</t>
  </si>
  <si>
    <t>FPS 2006 – part-time/ retained member</t>
  </si>
  <si>
    <t>FPS 2006 for special members (RDS modified)</t>
  </si>
  <si>
    <t>The relevant pension and cash lump sums in the benefit illustrations communication are samples at key retirement milestones taken from the calculations in this spreadsheet.</t>
  </si>
  <si>
    <t>This spreadsheet is to be used in conjunction with the McCloud/ Sargeant - Pensions Remedy benefit illustrations document.</t>
  </si>
  <si>
    <t>Legacy benefits - progresses from firefighter to watch manager throughout their career</t>
  </si>
  <si>
    <t>Reformed benefits - progresses from firefighter to watch manager throughout their career</t>
  </si>
  <si>
    <t>fpsregs.org/index.php/gad-guidance/early-retirement</t>
  </si>
  <si>
    <t>fpsregs.org/index.php/gad-guidance/commutation</t>
  </si>
  <si>
    <t>= (3) x (4)</t>
  </si>
  <si>
    <t>= (10) + (12)</t>
  </si>
  <si>
    <t>= (7) + (8)</t>
  </si>
  <si>
    <t>Full-time equivalent salary at the beginning of the year increased by salary increases each year and promotional increases at dates specified above.</t>
  </si>
  <si>
    <t>= (5) / 4 x 12</t>
  </si>
  <si>
    <t>Pension = A/60 x B/C x (1) where:</t>
  </si>
  <si>
    <t>B = Pensionable service in the FPS 1992 scheme before transition to the FPS 2015 scheme</t>
  </si>
  <si>
    <t>C = Total pensionable service in the FPS 1992 and FPS 2015 schemes subject to a maximum of 30 years</t>
  </si>
  <si>
    <t>A = the sum of E + (F x 2) and must not exceed 40 years, where</t>
  </si>
  <si>
    <t>E = total pensionable service up to 20 years</t>
  </si>
  <si>
    <t>F = total pensionable service over 20 years</t>
  </si>
  <si>
    <t>Members are assumed to exchange the maximum pension for a cash lump sum</t>
  </si>
  <si>
    <t>At age 50 or over but below age 55, with 25 or more but less than 30 years’ pensionable service maximum lump sum is 2.25 x FPS 1992 pension (highlighted in yellow)</t>
  </si>
  <si>
    <t>At age 55 or with 30 years' pensionable service, up to one quarter (25%) of FPS 1992 pension can be exchanged for a cash lump sum: (2) / 4 x (6)</t>
  </si>
  <si>
    <t>At age 50 or over but below age 55, with 25 or more but less than 30 years’ pensionable service (highlighted in yellow): (2) - (7) / (6)</t>
  </si>
  <si>
    <t>At age 55 or with 30 years' pensionable service: (2) x 3 / 4</t>
  </si>
  <si>
    <t>= (5) x 3 / 4</t>
  </si>
  <si>
    <t>fpsmember.org/fps-1992/how-much-lump-sum-can-i-take</t>
  </si>
  <si>
    <t>fpsmember.org/fps-2015/double-accrual-guarantee</t>
  </si>
  <si>
    <t>= (2) / 4 x (6)</t>
  </si>
  <si>
    <t>Pension = Pensionable service in FPS 2006 /60 x (1)</t>
  </si>
  <si>
    <t>The 2006 early retirement factors as set by the Government Actuary's Departmentas at the date of publication</t>
  </si>
  <si>
    <t>= (2) x (3)</t>
  </si>
  <si>
    <t>= (5) x (6)</t>
  </si>
  <si>
    <t>= (4) / 4 x 12</t>
  </si>
  <si>
    <t>= (7) / 4 x 12</t>
  </si>
  <si>
    <t>= (8) + (9)</t>
  </si>
  <si>
    <t>= (4) x 3 / 4</t>
  </si>
  <si>
    <t>= (11) + (12)</t>
  </si>
  <si>
    <t>= (7) x 3 / 4</t>
  </si>
  <si>
    <t>Pension added to member's account over the year is pensionable salary x part-time hours / 59.7 while pension already earned is increased by FPS 2015 indexation</t>
  </si>
  <si>
    <t>Pension = Pensionable service in FPS 2006 /45 x (1)</t>
  </si>
  <si>
    <t>= (2) x 3 / 4</t>
  </si>
  <si>
    <t>fpsmember.org/fps-2015/how-my-pension-worked-out</t>
  </si>
  <si>
    <t>fpsmember.org/fps-1992/how-my-pension-worked-out</t>
  </si>
  <si>
    <t>fpsmember.org/fps-2006/how-is-my-pension-worked-out</t>
  </si>
  <si>
    <t>fpsmember.org/fps-2006-special-members/how-my-pension-worked-out</t>
  </si>
  <si>
    <t xml:space="preserve">At retirement, you will need to make a decision about whether to take your legacy or reformed benefits for the remedy period. This is often referred to as the ’deferred choice underpin’. </t>
  </si>
  <si>
    <t>Each benefit illustration shows four tables.</t>
  </si>
  <si>
    <t>The first two tables represent the legacy and reformed benefits if the member remains at Firefighter level. The member would make a choice between the benefits in these two tables.</t>
  </si>
  <si>
    <t>We can’t produce an illustration to match every member’s personal circumstances. You should therefore read the illustration that is closest to your circumstances – you don’t need to read every illustration if you don’t want to.</t>
  </si>
  <si>
    <t>Click on the link for the member that most closely reflects your circumstances:</t>
  </si>
  <si>
    <t>FPS 2006 – part-time/ retained member - 30% hours</t>
  </si>
  <si>
    <t>FPS 2006 for special members (RDS modified) - 30% hours</t>
  </si>
  <si>
    <t>Salary progression</t>
  </si>
  <si>
    <t>This communication provides a range of benefit illustrations based on different scheme memberships, scenarios and salary profiles. The range of benefit illustrations should help explain the impact of the 2015 Remedy on members’ benefits. This communication does not constitute advice for members but is intended to provide information on how benefits are calculated under the 2015 Remedy.</t>
  </si>
  <si>
    <t>Throughout all the calculations, the member is assumed to exchange the maximum pension for a cash lump sum.</t>
  </si>
  <si>
    <t>Financial assumptions over the remedy period and up to key retirement milestones:</t>
  </si>
  <si>
    <t>The second two tables are similar to the first two except they illustrate how the benefits under the legacy and reformed options may differ if the member received regular promotional increases.</t>
  </si>
  <si>
    <t>FPS 1992 pensionable service</t>
  </si>
  <si>
    <t>Double accrual guarantee FPS 1992 pension</t>
  </si>
  <si>
    <t>FPS 2015 pension unreduced</t>
  </si>
  <si>
    <t>FPS 2015 Early retirement factors</t>
  </si>
  <si>
    <t>FPS 2015 pension reduced</t>
  </si>
  <si>
    <t>FPS 1992 commutation factors</t>
  </si>
  <si>
    <t>Max cash lump sum (FPS 1992)</t>
  </si>
  <si>
    <t>Max cash lump sum (FPS 2015)</t>
  </si>
  <si>
    <t>FPS 1992 pension (post-commutation)</t>
  </si>
  <si>
    <t>FPS 2015 pension (post-commutation)</t>
  </si>
  <si>
    <t>Age at end of year</t>
  </si>
  <si>
    <t>FTE Salary at beginning of year</t>
  </si>
  <si>
    <t>FPS 2006 pensionable service</t>
  </si>
  <si>
    <t>FPS 2006 pension unreduced</t>
  </si>
  <si>
    <t>FPS 2006 Early retirement factors</t>
  </si>
  <si>
    <t>FPS 2006 pension reduced</t>
  </si>
  <si>
    <t>Max cash lump sum (FPS 2006)</t>
  </si>
  <si>
    <t>FPS 2006 pension (post-commutation)</t>
  </si>
  <si>
    <t>FPS 2006 special pensionable service</t>
  </si>
  <si>
    <t>FPS 2006 pension</t>
  </si>
  <si>
    <t>FPS 2006 special scheme commutation factors</t>
  </si>
  <si>
    <t>Description of calculation</t>
  </si>
  <si>
    <t>Useful links</t>
  </si>
  <si>
    <t>Pension added to member's account over the year is pensionable salary / 59.7 while pension already earned is increased by FPS 2015 indexation.</t>
  </si>
  <si>
    <t>fpsmember.org/fps-1992</t>
  </si>
  <si>
    <t>fpsmember.org/fps-2015</t>
  </si>
  <si>
    <t>fpsmember.org/fps-2006</t>
  </si>
  <si>
    <t>fpsmember.org/fps-2006-special-members</t>
  </si>
  <si>
    <t>Commutation factors as set by the Government Actuary's Department as at the date of publication of the Pensions Remedy benefit illustrations document.</t>
  </si>
  <si>
    <t>The 2015 early retirement factors as set by the Government Actuary's Departmentas at the date of publication of the Pensions Remedy benefit illustrations document.</t>
  </si>
  <si>
    <t>All figures shown in bold are included in the McCloud / Sargeant - Pensions Remedy benefit illustrations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</si>
</sst>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F800]dddd\,\ mmmm\ dd\,\ yyyy"/>
    <numFmt numFmtId="167" formatCode="[$-809]d\ mmmm\ yyyy;@"/>
    <numFmt numFmtId="168" formatCode="_-* #,##0.0_-;\-* #,##0.0_-;_-* &quot;-&quot;??_-;_-@_-"/>
    <numFmt numFmtId="169" formatCode="_-* #,##0.000_-;\-* #,##0.000_-;_-* &quot;-&quot;??_-;_-@_-"/>
    <numFmt numFmtId="170" formatCode="d\-mmm\-yy"/>
  </numFmts>
  <fonts count="17">
    <font>
      <sz val="11"/>
      <color theme="1"/>
      <name val="Calibri"/>
      <family val="2"/>
      <scheme val="minor"/>
    </font>
    <font>
      <sz val="11"/>
      <color theme="1"/>
      <name val="Calibri"/>
      <family val="2"/>
      <scheme val="minor"/>
    </font>
    <font>
      <sz val="11"/>
      <color rgb="FFFF0000"/>
      <name val="Calibri"/>
      <family val="2"/>
      <scheme val="minor"/>
    </font>
    <font>
      <sz val="8"/>
      <color theme="1"/>
      <name val="Segoe UI"/>
      <family val="2"/>
    </font>
    <font>
      <sz val="8"/>
      <color rgb="FF41C0F0"/>
      <name val="Segoe UI"/>
      <family val="2"/>
    </font>
    <font>
      <sz val="8"/>
      <name val="Segoe UI"/>
      <family val="2"/>
    </font>
    <font>
      <sz val="9"/>
      <color theme="1"/>
      <name val="Segoe UI"/>
      <family val="2"/>
    </font>
    <font>
      <b/>
      <sz val="8"/>
      <color theme="1"/>
      <name val="Segoe UI"/>
      <family val="2"/>
    </font>
    <font>
      <sz val="9"/>
      <color rgb="FF000000"/>
      <name val="Segoe UI"/>
      <family val="2"/>
    </font>
    <font>
      <sz val="8"/>
      <name val="Calibri"/>
      <family val="2"/>
      <scheme val="minor"/>
    </font>
    <font>
      <u/>
      <sz val="11"/>
      <color theme="10"/>
      <name val="Calibri"/>
      <family val="2"/>
      <scheme val="minor"/>
    </font>
    <font>
      <b/>
      <sz val="20"/>
      <color rgb="FFFF0000"/>
      <name val="Calibri"/>
      <family val="2"/>
      <scheme val="minor"/>
    </font>
    <font>
      <b/>
      <sz val="11"/>
      <color theme="1"/>
      <name val="Calibri"/>
      <family val="2"/>
      <scheme val="minor"/>
    </font>
    <font>
      <b/>
      <sz val="14"/>
      <color theme="1"/>
      <name val="Segui UI"/>
    </font>
    <font>
      <sz val="8"/>
      <color theme="1"/>
      <name val="Segui UI"/>
    </font>
    <font>
      <u/>
      <sz val="8"/>
      <color theme="10"/>
      <name val="Segui UI"/>
    </font>
    <font>
      <b/>
      <sz val="8"/>
      <color rgb="FFFF0000"/>
      <name val="Segui UI"/>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medium">
        <color rgb="FFBFBFBF"/>
      </top>
      <bottom style="medium">
        <color rgb="FFBFBFBF"/>
      </bottom>
      <diagonal/>
    </border>
    <border>
      <left/>
      <right/>
      <top style="medium">
        <color rgb="FF1192D1"/>
      </top>
      <bottom/>
      <diagonal/>
    </border>
    <border>
      <left/>
      <right/>
      <top/>
      <bottom style="medium">
        <color rgb="FFBFBFBF"/>
      </bottom>
      <diagonal/>
    </border>
    <border>
      <left/>
      <right/>
      <top style="dashDot">
        <color auto="1"/>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75">
    <xf numFmtId="0" fontId="0" fillId="0" borderId="0" xfId="0"/>
    <xf numFmtId="164" fontId="3" fillId="0" borderId="1" xfId="1" applyNumberFormat="1" applyFont="1" applyFill="1" applyBorder="1" applyAlignment="1">
      <alignment vertical="center" wrapText="1"/>
    </xf>
    <xf numFmtId="165" fontId="0" fillId="0" borderId="0" xfId="2" applyNumberFormat="1" applyFont="1"/>
    <xf numFmtId="164" fontId="3" fillId="0" borderId="0" xfId="1" applyNumberFormat="1" applyFont="1" applyFill="1" applyBorder="1" applyAlignment="1">
      <alignment vertical="center" wrapText="1"/>
    </xf>
    <xf numFmtId="166" fontId="4" fillId="0" borderId="2" xfId="0" applyNumberFormat="1" applyFont="1" applyBorder="1" applyAlignment="1">
      <alignment horizontal="left" vertical="center" wrapText="1"/>
    </xf>
    <xf numFmtId="166" fontId="4" fillId="0" borderId="2" xfId="0" applyNumberFormat="1" applyFont="1" applyBorder="1" applyAlignment="1">
      <alignment horizontal="center" vertical="center" wrapText="1"/>
    </xf>
    <xf numFmtId="166" fontId="4" fillId="0" borderId="0" xfId="0" applyNumberFormat="1" applyFont="1" applyAlignment="1">
      <alignment horizontal="left" vertical="center" wrapText="1"/>
    </xf>
    <xf numFmtId="166" fontId="4" fillId="0" borderId="0" xfId="0" applyNumberFormat="1" applyFont="1" applyAlignment="1">
      <alignment horizontal="center" vertical="center" wrapText="1"/>
    </xf>
    <xf numFmtId="0" fontId="5" fillId="0" borderId="0" xfId="0" quotePrefix="1" applyFont="1" applyAlignment="1">
      <alignment horizontal="center" vertical="center" wrapText="1"/>
    </xf>
    <xf numFmtId="167" fontId="6"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8" fontId="3" fillId="0" borderId="1" xfId="1"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4" fontId="0" fillId="0" borderId="0" xfId="0" applyNumberFormat="1"/>
    <xf numFmtId="164" fontId="0" fillId="0" borderId="0" xfId="1" applyNumberFormat="1" applyFont="1"/>
    <xf numFmtId="168" fontId="3" fillId="0" borderId="1" xfId="1" applyNumberFormat="1" applyFont="1" applyFill="1" applyBorder="1" applyAlignment="1">
      <alignment vertical="center" wrapText="1"/>
    </xf>
    <xf numFmtId="169" fontId="3" fillId="0" borderId="1" xfId="1" applyNumberFormat="1" applyFont="1" applyFill="1" applyBorder="1" applyAlignment="1">
      <alignment vertical="center" wrapText="1"/>
    </xf>
    <xf numFmtId="0" fontId="2" fillId="0" borderId="0" xfId="0" applyFont="1"/>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8" fillId="0" borderId="1" xfId="0" applyFont="1" applyBorder="1" applyAlignment="1">
      <alignment vertical="center" wrapText="1"/>
    </xf>
    <xf numFmtId="15"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15"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vertical="center" wrapText="1"/>
    </xf>
    <xf numFmtId="15"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10" fontId="8" fillId="0" borderId="0" xfId="0" applyNumberFormat="1" applyFont="1" applyBorder="1" applyAlignment="1">
      <alignment horizontal="center" vertical="center" wrapText="1"/>
    </xf>
    <xf numFmtId="0" fontId="8" fillId="0" borderId="1" xfId="0" applyFont="1" applyBorder="1" applyAlignment="1">
      <alignment vertical="center"/>
    </xf>
    <xf numFmtId="0" fontId="8" fillId="0" borderId="3" xfId="0" applyFont="1" applyBorder="1" applyAlignment="1">
      <alignment vertical="center"/>
    </xf>
    <xf numFmtId="164" fontId="7" fillId="0" borderId="1" xfId="1" applyNumberFormat="1" applyFont="1" applyFill="1" applyBorder="1" applyAlignment="1">
      <alignment vertical="center" wrapText="1"/>
    </xf>
    <xf numFmtId="167" fontId="6"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169" fontId="3" fillId="0" borderId="0" xfId="1" applyNumberFormat="1" applyFont="1" applyFill="1" applyBorder="1" applyAlignment="1">
      <alignment vertical="center" wrapText="1"/>
    </xf>
    <xf numFmtId="168" fontId="3" fillId="0" borderId="0" xfId="1" applyNumberFormat="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10" fillId="0" borderId="0" xfId="3"/>
    <xf numFmtId="0" fontId="0" fillId="0" borderId="0" xfId="0" applyFill="1"/>
    <xf numFmtId="0" fontId="10" fillId="0" borderId="0" xfId="3" applyFill="1"/>
    <xf numFmtId="0" fontId="6" fillId="0" borderId="0" xfId="1" quotePrefix="1" applyNumberFormat="1" applyFont="1" applyFill="1" applyBorder="1" applyAlignment="1">
      <alignment horizontal="center" vertical="center" wrapText="1"/>
    </xf>
    <xf numFmtId="0" fontId="0" fillId="0" borderId="0" xfId="0" quotePrefix="1"/>
    <xf numFmtId="0" fontId="0" fillId="0" borderId="0" xfId="0" quotePrefix="1" applyFill="1"/>
    <xf numFmtId="0" fontId="0" fillId="0" borderId="0" xfId="0" applyAlignment="1">
      <alignment horizontal="left" indent="1"/>
    </xf>
    <xf numFmtId="0" fontId="0" fillId="0" borderId="0" xfId="0" applyAlignment="1">
      <alignment horizontal="left" indent="2"/>
    </xf>
    <xf numFmtId="0" fontId="0" fillId="0" borderId="0" xfId="0" quotePrefix="1" applyAlignment="1">
      <alignment horizontal="left"/>
    </xf>
    <xf numFmtId="0" fontId="11" fillId="0" borderId="0" xfId="0" applyFont="1"/>
    <xf numFmtId="0" fontId="7" fillId="0" borderId="0" xfId="0" applyFont="1"/>
    <xf numFmtId="170" fontId="8" fillId="0" borderId="1" xfId="0" applyNumberFormat="1" applyFont="1" applyBorder="1" applyAlignment="1">
      <alignment horizontal="center" vertical="center" wrapText="1"/>
    </xf>
    <xf numFmtId="170" fontId="8" fillId="0" borderId="3" xfId="0" applyNumberFormat="1" applyFont="1" applyBorder="1" applyAlignment="1">
      <alignment horizontal="center" vertical="center" wrapText="1"/>
    </xf>
    <xf numFmtId="0" fontId="0" fillId="0" borderId="4" xfId="0" applyBorder="1"/>
    <xf numFmtId="14" fontId="0" fillId="0" borderId="4" xfId="0" applyNumberFormat="1" applyBorder="1"/>
    <xf numFmtId="164" fontId="0" fillId="0" borderId="4" xfId="1" applyNumberFormat="1" applyFont="1" applyBorder="1"/>
    <xf numFmtId="0" fontId="0" fillId="0" borderId="0" xfId="0" applyBorder="1"/>
    <xf numFmtId="14" fontId="0" fillId="0" borderId="0" xfId="0" applyNumberFormat="1" applyBorder="1"/>
    <xf numFmtId="164" fontId="0" fillId="0" borderId="0" xfId="1" applyNumberFormat="1" applyFont="1" applyBorder="1"/>
    <xf numFmtId="0" fontId="8" fillId="0" borderId="0" xfId="0" applyFont="1" applyBorder="1" applyAlignment="1">
      <alignment vertical="center"/>
    </xf>
    <xf numFmtId="165" fontId="8" fillId="0" borderId="0" xfId="0" applyNumberFormat="1" applyFont="1" applyBorder="1" applyAlignment="1">
      <alignment horizontal="center" vertical="center" wrapText="1"/>
    </xf>
    <xf numFmtId="0" fontId="13" fillId="0" borderId="0" xfId="0" applyFont="1"/>
    <xf numFmtId="0" fontId="14" fillId="0" borderId="0" xfId="0" applyFont="1"/>
    <xf numFmtId="0" fontId="15" fillId="0" borderId="0" xfId="3" applyFont="1" applyFill="1"/>
    <xf numFmtId="0" fontId="15" fillId="0" borderId="0" xfId="3" applyFont="1"/>
    <xf numFmtId="0" fontId="16" fillId="0" borderId="0" xfId="0" applyFont="1"/>
    <xf numFmtId="0" fontId="14" fillId="0" borderId="0" xfId="0" applyFont="1" applyAlignment="1">
      <alignment horizontal="left" wrapText="1"/>
    </xf>
    <xf numFmtId="165" fontId="14" fillId="0" borderId="1" xfId="2" applyNumberFormat="1" applyFont="1" applyFill="1" applyBorder="1" applyAlignment="1">
      <alignment vertical="center" wrapText="1"/>
    </xf>
    <xf numFmtId="164" fontId="14" fillId="0" borderId="1" xfId="1" applyNumberFormat="1" applyFont="1" applyFill="1" applyBorder="1" applyAlignment="1">
      <alignment vertical="center"/>
    </xf>
    <xf numFmtId="0" fontId="12" fillId="0" borderId="0" xfId="0" applyFont="1"/>
    <xf numFmtId="0" fontId="14" fillId="0" borderId="0" xfId="0" applyFont="1" applyAlignment="1">
      <alignment wrapText="1"/>
    </xf>
    <xf numFmtId="0" fontId="14" fillId="0" borderId="0" xfId="0" applyFont="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ector/Clients/Essex/Individual%20Employers/Social%20Care%20Institute%20for%20Excellence%20(549)/Cessation,%20September%202020/ESSX%20DDA%20modeller%20SCIE%20unprotected%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DA model"/>
      <sheetName val="Sheets to hide before issue &gt;&gt;&gt;"/>
      <sheetName val="BW user instruction"/>
      <sheetName val="Report outputs"/>
      <sheetName val="ValnCalcs outputs and calcs"/>
      <sheetName val="Contribution calcs"/>
      <sheetName val="Development log"/>
    </sheetNames>
    <sheetDataSet>
      <sheetData sheetId="0"/>
      <sheetData sheetId="1"/>
      <sheetData sheetId="2"/>
      <sheetData sheetId="3"/>
      <sheetData sheetId="4">
        <row r="2">
          <cell r="C2" t="str">
            <v>Essex Pension Fund</v>
          </cell>
        </row>
        <row r="4">
          <cell r="C4" t="str">
            <v>Social Care Institute for Excellence</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fpsmember.org/fps-2015" TargetMode="External"/><Relationship Id="rId3" Type="http://schemas.openxmlformats.org/officeDocument/2006/relationships/hyperlink" Target="https://fpsmember.org/fps-1992/how-much-lump-sum-can-i-take" TargetMode="External"/><Relationship Id="rId7" Type="http://schemas.openxmlformats.org/officeDocument/2006/relationships/hyperlink" Target="https://fpsmember.org/fps-1992" TargetMode="External"/><Relationship Id="rId2" Type="http://schemas.openxmlformats.org/officeDocument/2006/relationships/hyperlink" Target="https://www.fpsregs.org/index.php/gad-guidance/commutation" TargetMode="External"/><Relationship Id="rId1" Type="http://schemas.openxmlformats.org/officeDocument/2006/relationships/hyperlink" Target="https://www.fpsregs.org/index.php/gad-guidance/early-retirement" TargetMode="External"/><Relationship Id="rId6" Type="http://schemas.openxmlformats.org/officeDocument/2006/relationships/hyperlink" Target="https://fpsmember.org/fps-1992/how-my-pension-worked-out" TargetMode="External"/><Relationship Id="rId5" Type="http://schemas.openxmlformats.org/officeDocument/2006/relationships/hyperlink" Target="https://fpsmember.org/fps-2015/how-my-pension-worked-out" TargetMode="External"/><Relationship Id="rId4" Type="http://schemas.openxmlformats.org/officeDocument/2006/relationships/hyperlink" Target="https://fpsmember.org/fps-2015/double-accrual-guarante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fpsmember.org/fps-2015" TargetMode="External"/><Relationship Id="rId3" Type="http://schemas.openxmlformats.org/officeDocument/2006/relationships/hyperlink" Target="https://fpsmember.org/fps-1992/how-much-lump-sum-can-i-take" TargetMode="External"/><Relationship Id="rId7" Type="http://schemas.openxmlformats.org/officeDocument/2006/relationships/hyperlink" Target="https://fpsmember.org/fps-1992" TargetMode="External"/><Relationship Id="rId2" Type="http://schemas.openxmlformats.org/officeDocument/2006/relationships/hyperlink" Target="https://www.fpsregs.org/index.php/gad-guidance/commutation" TargetMode="External"/><Relationship Id="rId1" Type="http://schemas.openxmlformats.org/officeDocument/2006/relationships/hyperlink" Target="https://www.fpsregs.org/index.php/gad-guidance/early-retirement" TargetMode="External"/><Relationship Id="rId6" Type="http://schemas.openxmlformats.org/officeDocument/2006/relationships/hyperlink" Target="https://fpsmember.org/fps-1992/how-my-pension-worked-out" TargetMode="External"/><Relationship Id="rId5" Type="http://schemas.openxmlformats.org/officeDocument/2006/relationships/hyperlink" Target="https://fpsmember.org/fps-2015/how-my-pension-worked-out" TargetMode="External"/><Relationship Id="rId4" Type="http://schemas.openxmlformats.org/officeDocument/2006/relationships/hyperlink" Target="https://fpsmember.org/fps-2015/double-accrual-guarantee"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fpsmember.org/fps-2006/how-is-my-pension-worked-out" TargetMode="External"/><Relationship Id="rId7" Type="http://schemas.openxmlformats.org/officeDocument/2006/relationships/printerSettings" Target="../printerSettings/printerSettings4.bin"/><Relationship Id="rId2" Type="http://schemas.openxmlformats.org/officeDocument/2006/relationships/hyperlink" Target="https://www.fpsregs.org/index.php/gad-guidance/early-retirement" TargetMode="External"/><Relationship Id="rId1" Type="http://schemas.openxmlformats.org/officeDocument/2006/relationships/hyperlink" Target="https://www.fpsregs.org/index.php/gad-guidance/early-retirement" TargetMode="External"/><Relationship Id="rId6" Type="http://schemas.openxmlformats.org/officeDocument/2006/relationships/hyperlink" Target="https://fpsmember.org/fps-2015" TargetMode="External"/><Relationship Id="rId5" Type="http://schemas.openxmlformats.org/officeDocument/2006/relationships/hyperlink" Target="https://fpsmember.org/fps-2015/how-my-pension-worked-out" TargetMode="External"/><Relationship Id="rId4" Type="http://schemas.openxmlformats.org/officeDocument/2006/relationships/hyperlink" Target="https://fpsmember.org/fps-200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psmember.org/fps-2006/how-is-my-pension-worked-out" TargetMode="External"/><Relationship Id="rId7" Type="http://schemas.openxmlformats.org/officeDocument/2006/relationships/printerSettings" Target="../printerSettings/printerSettings5.bin"/><Relationship Id="rId2" Type="http://schemas.openxmlformats.org/officeDocument/2006/relationships/hyperlink" Target="https://www.fpsregs.org/index.php/gad-guidance/early-retirement" TargetMode="External"/><Relationship Id="rId1" Type="http://schemas.openxmlformats.org/officeDocument/2006/relationships/hyperlink" Target="https://www.fpsregs.org/index.php/gad-guidance/early-retirement" TargetMode="External"/><Relationship Id="rId6" Type="http://schemas.openxmlformats.org/officeDocument/2006/relationships/hyperlink" Target="https://fpsmember.org/fps-2015" TargetMode="External"/><Relationship Id="rId5" Type="http://schemas.openxmlformats.org/officeDocument/2006/relationships/hyperlink" Target="https://fpsmember.org/fps-2015/how-my-pension-worked-out" TargetMode="External"/><Relationship Id="rId4" Type="http://schemas.openxmlformats.org/officeDocument/2006/relationships/hyperlink" Target="https://fpsmember.org/fps-2006"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fpsmember.org/fps-2006-special-members/how-my-pension-worked-out" TargetMode="External"/><Relationship Id="rId7" Type="http://schemas.openxmlformats.org/officeDocument/2006/relationships/printerSettings" Target="../printerSettings/printerSettings6.bin"/><Relationship Id="rId2" Type="http://schemas.openxmlformats.org/officeDocument/2006/relationships/hyperlink" Target="https://www.fpsregs.org/index.php/gad-guidance/commutation" TargetMode="External"/><Relationship Id="rId1" Type="http://schemas.openxmlformats.org/officeDocument/2006/relationships/hyperlink" Target="https://www.fpsregs.org/index.php/gad-guidance/early-retirement" TargetMode="External"/><Relationship Id="rId6" Type="http://schemas.openxmlformats.org/officeDocument/2006/relationships/hyperlink" Target="https://fpsmember.org/fps-2015" TargetMode="External"/><Relationship Id="rId5" Type="http://schemas.openxmlformats.org/officeDocument/2006/relationships/hyperlink" Target="https://fpsmember.org/fps-2015/how-my-pension-worked-out" TargetMode="External"/><Relationship Id="rId4" Type="http://schemas.openxmlformats.org/officeDocument/2006/relationships/hyperlink" Target="https://fpsmember.org/fps-2006-special-memb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30B5-362B-46CA-924A-C1B858B09490}">
  <sheetPr codeName="Sheet1"/>
  <dimension ref="A1:O34"/>
  <sheetViews>
    <sheetView showGridLines="0" tabSelected="1" workbookViewId="0"/>
  </sheetViews>
  <sheetFormatPr defaultRowHeight="11.25"/>
  <cols>
    <col min="1" max="1" width="9.140625" style="65" customWidth="1"/>
    <col min="2" max="2" width="10" style="65" bestFit="1" customWidth="1"/>
    <col min="3" max="16384" width="9.140625" style="65"/>
  </cols>
  <sheetData>
    <row r="1" spans="1:15" ht="18">
      <c r="A1" s="64" t="s">
        <v>34</v>
      </c>
    </row>
    <row r="2" spans="1:15">
      <c r="A2" s="65" t="s">
        <v>44</v>
      </c>
    </row>
    <row r="3" spans="1:15" ht="15" customHeight="1">
      <c r="A3" s="74" t="s">
        <v>94</v>
      </c>
      <c r="B3" s="74"/>
      <c r="C3" s="74"/>
      <c r="D3" s="74"/>
      <c r="E3" s="74"/>
      <c r="F3" s="74"/>
      <c r="G3" s="74"/>
      <c r="H3" s="74"/>
      <c r="I3" s="74"/>
      <c r="J3" s="74"/>
      <c r="K3" s="74"/>
      <c r="L3" s="74"/>
      <c r="M3" s="74"/>
      <c r="N3" s="74"/>
      <c r="O3" s="73"/>
    </row>
    <row r="4" spans="1:15">
      <c r="A4" s="74"/>
      <c r="B4" s="74"/>
      <c r="C4" s="74"/>
      <c r="D4" s="74"/>
      <c r="E4" s="74"/>
      <c r="F4" s="74"/>
      <c r="G4" s="74"/>
      <c r="H4" s="74"/>
      <c r="I4" s="74"/>
      <c r="J4" s="74"/>
      <c r="K4" s="74"/>
      <c r="L4" s="74"/>
      <c r="M4" s="74"/>
      <c r="N4" s="74"/>
      <c r="O4" s="73"/>
    </row>
    <row r="5" spans="1:15">
      <c r="A5" s="74"/>
      <c r="B5" s="74"/>
      <c r="C5" s="74"/>
      <c r="D5" s="74"/>
      <c r="E5" s="74"/>
      <c r="F5" s="74"/>
      <c r="G5" s="74"/>
      <c r="H5" s="74"/>
      <c r="I5" s="74"/>
      <c r="J5" s="74"/>
      <c r="K5" s="74"/>
      <c r="L5" s="74"/>
      <c r="M5" s="74"/>
      <c r="N5" s="74"/>
      <c r="O5" s="73"/>
    </row>
    <row r="6" spans="1:15">
      <c r="A6" s="74" t="s">
        <v>86</v>
      </c>
      <c r="B6" s="74"/>
      <c r="C6" s="74"/>
      <c r="D6" s="74"/>
      <c r="E6" s="74"/>
      <c r="F6" s="74"/>
      <c r="G6" s="74"/>
      <c r="H6" s="74"/>
      <c r="I6" s="74"/>
      <c r="J6" s="74"/>
      <c r="K6" s="74"/>
      <c r="L6" s="74"/>
      <c r="M6" s="74"/>
      <c r="N6" s="74"/>
      <c r="O6" s="74"/>
    </row>
    <row r="7" spans="1:15">
      <c r="A7" s="74"/>
      <c r="B7" s="74"/>
      <c r="C7" s="74"/>
      <c r="D7" s="74"/>
      <c r="E7" s="74"/>
      <c r="F7" s="74"/>
      <c r="G7" s="74"/>
      <c r="H7" s="74"/>
      <c r="I7" s="74"/>
      <c r="J7" s="74"/>
      <c r="K7" s="74"/>
      <c r="L7" s="74"/>
      <c r="M7" s="74"/>
      <c r="N7" s="74"/>
      <c r="O7" s="74"/>
    </row>
    <row r="9" spans="1:15" ht="18">
      <c r="A9" s="64" t="s">
        <v>33</v>
      </c>
    </row>
    <row r="10" spans="1:15">
      <c r="A10" s="65" t="s">
        <v>43</v>
      </c>
    </row>
    <row r="11" spans="1:15">
      <c r="A11" s="65" t="s">
        <v>90</v>
      </c>
    </row>
    <row r="12" spans="1:15">
      <c r="B12" s="66" t="s">
        <v>35</v>
      </c>
      <c r="C12" s="65" t="s">
        <v>31</v>
      </c>
    </row>
    <row r="13" spans="1:15">
      <c r="B13" s="67" t="s">
        <v>36</v>
      </c>
      <c r="C13" s="65" t="s">
        <v>30</v>
      </c>
    </row>
    <row r="14" spans="1:15">
      <c r="B14" s="67" t="s">
        <v>37</v>
      </c>
      <c r="C14" s="65" t="s">
        <v>40</v>
      </c>
    </row>
    <row r="15" spans="1:15">
      <c r="B15" s="67" t="s">
        <v>38</v>
      </c>
      <c r="C15" s="65" t="s">
        <v>41</v>
      </c>
    </row>
    <row r="16" spans="1:15">
      <c r="B16" s="67" t="s">
        <v>39</v>
      </c>
      <c r="C16" s="65" t="s">
        <v>42</v>
      </c>
    </row>
    <row r="18" spans="1:15">
      <c r="A18" s="65" t="s">
        <v>87</v>
      </c>
    </row>
    <row r="19" spans="1:15" ht="7.5" customHeight="1"/>
    <row r="20" spans="1:15">
      <c r="A20" s="65" t="s">
        <v>88</v>
      </c>
    </row>
    <row r="21" spans="1:15">
      <c r="A21" s="65">
        <v>1</v>
      </c>
      <c r="B21" s="65" t="s">
        <v>17</v>
      </c>
    </row>
    <row r="22" spans="1:15">
      <c r="A22" s="65">
        <v>2</v>
      </c>
      <c r="B22" s="65" t="s">
        <v>18</v>
      </c>
    </row>
    <row r="23" spans="1:15" ht="4.5" customHeight="1"/>
    <row r="24" spans="1:15">
      <c r="A24" s="65" t="s">
        <v>97</v>
      </c>
    </row>
    <row r="25" spans="1:15">
      <c r="A25" s="65">
        <v>3</v>
      </c>
      <c r="B25" s="65" t="s">
        <v>45</v>
      </c>
    </row>
    <row r="26" spans="1:15">
      <c r="A26" s="65">
        <v>4</v>
      </c>
      <c r="B26" s="65" t="s">
        <v>46</v>
      </c>
    </row>
    <row r="28" spans="1:15">
      <c r="A28" s="65" t="s">
        <v>95</v>
      </c>
    </row>
    <row r="30" spans="1:15">
      <c r="A30" s="68" t="s">
        <v>89</v>
      </c>
    </row>
    <row r="31" spans="1:15">
      <c r="A31" s="69"/>
      <c r="B31" s="69"/>
      <c r="C31" s="69"/>
      <c r="D31" s="69"/>
      <c r="E31" s="69"/>
      <c r="F31" s="69"/>
      <c r="G31" s="69"/>
      <c r="H31" s="69"/>
      <c r="I31" s="69"/>
      <c r="J31" s="69"/>
      <c r="K31" s="69"/>
      <c r="L31" s="69"/>
      <c r="M31" s="69"/>
      <c r="N31" s="69"/>
      <c r="O31" s="69"/>
    </row>
    <row r="32" spans="1:15" ht="12" thickBot="1">
      <c r="A32" s="65" t="s">
        <v>96</v>
      </c>
    </row>
    <row r="33" spans="1:3" ht="12" thickBot="1">
      <c r="A33" s="71" t="s">
        <v>0</v>
      </c>
      <c r="B33" s="71"/>
      <c r="C33" s="70">
        <v>1.4999999999999999E-2</v>
      </c>
    </row>
    <row r="34" spans="1:3" ht="12" thickBot="1">
      <c r="A34" s="71" t="s">
        <v>1</v>
      </c>
      <c r="B34" s="71"/>
      <c r="C34" s="70">
        <v>1.4999999999999999E-2</v>
      </c>
    </row>
  </sheetData>
  <sheetProtection algorithmName="SHA-512" hashValue="FJHDbJBtLwFGbTFG76/vk+xtrAVUFdssAAor4B2PY5GceWJrGzzCw+ipxALOksf1H+NGdpfqZ3QAdDQZqOqjXQ==" saltValue="5TB/RBJwgS1yN5ZvJLaSXw==" spinCount="100000" sheet="1" objects="1" scenarios="1"/>
  <mergeCells count="2">
    <mergeCell ref="A6:O7"/>
    <mergeCell ref="A3:N5"/>
  </mergeCells>
  <phoneticPr fontId="9" type="noConversion"/>
  <hyperlinks>
    <hyperlink ref="B12" location="Member1" display="Member 1" xr:uid="{3B673CB2-E267-4EA3-9378-E266F254E0E5}"/>
    <hyperlink ref="B13" location="Member2" display="Member 2" xr:uid="{88D4B6A1-9CEB-4857-9225-40A0C5DED386}"/>
    <hyperlink ref="B14" location="Member3" display="Member 3" xr:uid="{716EC944-E800-4B9F-9CB6-7ED511E37AE5}"/>
    <hyperlink ref="B15" location="Member4" display="Member 4" xr:uid="{DB6A19D8-404B-4EA6-AB6B-D5DADE961E52}"/>
    <hyperlink ref="B16" location="Member5" display="Member 5" xr:uid="{48A7AE11-D92E-4596-8848-D15860F2077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9D27-67C5-4574-9C93-7850BAD16F00}">
  <sheetPr codeName="Sheet2"/>
  <dimension ref="A1:AG88"/>
  <sheetViews>
    <sheetView showGridLines="0" zoomScale="80" zoomScaleNormal="80" workbookViewId="0"/>
  </sheetViews>
  <sheetFormatPr defaultRowHeight="15"/>
  <cols>
    <col min="2" max="2" width="10.85546875" customWidth="1"/>
    <col min="3" max="10" width="11.7109375" customWidth="1"/>
    <col min="11" max="14" width="11.5703125" customWidth="1"/>
    <col min="15" max="15" width="13.5703125" customWidth="1"/>
    <col min="16" max="16" width="12.5703125" customWidth="1"/>
    <col min="17" max="17" width="15.85546875" customWidth="1"/>
    <col min="19" max="19" width="10.85546875" customWidth="1"/>
    <col min="20" max="20" width="9.140625" customWidth="1"/>
    <col min="21" max="30" width="11.140625" customWidth="1"/>
    <col min="31" max="31" width="11.7109375" customWidth="1"/>
    <col min="32" max="32" width="13" customWidth="1"/>
    <col min="33" max="33" width="12" customWidth="1"/>
  </cols>
  <sheetData>
    <row r="1" spans="1:33" ht="26.25">
      <c r="A1" s="52" t="s">
        <v>31</v>
      </c>
    </row>
    <row r="2" spans="1:33" ht="21.75" customHeight="1">
      <c r="A2" s="53" t="s">
        <v>128</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108</v>
      </c>
      <c r="D5" s="5" t="s">
        <v>109</v>
      </c>
      <c r="E5" s="5" t="s">
        <v>98</v>
      </c>
      <c r="F5" s="5" t="s">
        <v>99</v>
      </c>
      <c r="G5" s="5" t="s">
        <v>100</v>
      </c>
      <c r="H5" s="5" t="s">
        <v>101</v>
      </c>
      <c r="I5" s="5" t="s">
        <v>102</v>
      </c>
      <c r="J5" s="5" t="s">
        <v>103</v>
      </c>
      <c r="K5" s="5" t="s">
        <v>104</v>
      </c>
      <c r="L5" s="5" t="s">
        <v>105</v>
      </c>
      <c r="M5" s="5" t="s">
        <v>3</v>
      </c>
      <c r="N5" s="5" t="s">
        <v>106</v>
      </c>
      <c r="O5" s="5" t="s">
        <v>107</v>
      </c>
      <c r="P5" s="5" t="s">
        <v>4</v>
      </c>
      <c r="S5" s="4" t="s">
        <v>2</v>
      </c>
      <c r="T5" s="5" t="s">
        <v>108</v>
      </c>
      <c r="U5" s="5" t="s">
        <v>109</v>
      </c>
      <c r="V5" s="5" t="s">
        <v>98</v>
      </c>
      <c r="W5" s="5" t="s">
        <v>99</v>
      </c>
      <c r="X5" s="5" t="s">
        <v>100</v>
      </c>
      <c r="Y5" s="5" t="s">
        <v>101</v>
      </c>
      <c r="Z5" s="5" t="s">
        <v>102</v>
      </c>
      <c r="AA5" s="5" t="s">
        <v>103</v>
      </c>
      <c r="AB5" s="5" t="s">
        <v>104</v>
      </c>
      <c r="AC5" s="5" t="s">
        <v>105</v>
      </c>
      <c r="AD5" s="5" t="s">
        <v>3</v>
      </c>
      <c r="AE5" s="5" t="s">
        <v>106</v>
      </c>
      <c r="AF5" s="5" t="s">
        <v>107</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39</v>
      </c>
      <c r="D7" s="10">
        <v>29000</v>
      </c>
      <c r="E7" s="10">
        <v>14</v>
      </c>
      <c r="F7" s="10">
        <f>D7*(MAX(E7-20,0)*2/60+MIN(E7,20)/60)</f>
        <v>6766.666666666667</v>
      </c>
      <c r="G7" s="10">
        <v>0</v>
      </c>
      <c r="H7" s="10">
        <v>0</v>
      </c>
      <c r="I7" s="10">
        <v>0</v>
      </c>
      <c r="J7" s="10"/>
      <c r="K7" s="10">
        <v>0</v>
      </c>
      <c r="L7" s="10">
        <v>0</v>
      </c>
      <c r="M7" s="10">
        <v>0</v>
      </c>
      <c r="N7" s="10">
        <v>0</v>
      </c>
      <c r="O7" s="10">
        <v>0</v>
      </c>
      <c r="P7" s="10">
        <v>0</v>
      </c>
      <c r="S7" s="9">
        <v>42095</v>
      </c>
      <c r="T7" s="1">
        <v>39</v>
      </c>
      <c r="U7" s="10">
        <v>29000</v>
      </c>
      <c r="V7" s="1">
        <v>14</v>
      </c>
      <c r="W7" s="10">
        <f t="shared" ref="W7:W28" si="0">U7*(MAX(V7-20,0)*2/60+MIN(V7,20)/60)*13/V7</f>
        <v>6283.3333333333339</v>
      </c>
      <c r="X7" s="10">
        <f>U7/59.7</f>
        <v>485.76214405360133</v>
      </c>
      <c r="Y7" s="1">
        <v>0</v>
      </c>
      <c r="Z7" s="1">
        <v>0</v>
      </c>
      <c r="AA7" s="1">
        <v>0</v>
      </c>
      <c r="AB7" s="1">
        <v>0</v>
      </c>
      <c r="AC7" s="1">
        <v>0</v>
      </c>
      <c r="AD7" s="1">
        <v>0</v>
      </c>
      <c r="AE7" s="1">
        <v>0</v>
      </c>
      <c r="AF7" s="1">
        <v>0</v>
      </c>
      <c r="AG7" s="1">
        <v>0</v>
      </c>
    </row>
    <row r="8" spans="1:33" ht="15.75" thickBot="1">
      <c r="B8" s="9">
        <v>42461</v>
      </c>
      <c r="C8" s="10">
        <v>40</v>
      </c>
      <c r="D8" s="10">
        <f t="shared" ref="D8:D28" si="1">D7*(1+Salary_increase)</f>
        <v>29434.999999999996</v>
      </c>
      <c r="E8" s="10">
        <v>15</v>
      </c>
      <c r="F8" s="10">
        <f t="shared" ref="F8:F12" si="2">D8*(MAX(E8-20,0)*2/60+MIN(E8,20)/60)</f>
        <v>7358.7499999999991</v>
      </c>
      <c r="G8" s="10">
        <v>0</v>
      </c>
      <c r="H8" s="10">
        <v>0</v>
      </c>
      <c r="I8" s="10">
        <v>0</v>
      </c>
      <c r="J8" s="10"/>
      <c r="K8" s="10">
        <v>0</v>
      </c>
      <c r="L8" s="10">
        <v>0</v>
      </c>
      <c r="M8" s="10">
        <v>0</v>
      </c>
      <c r="N8" s="10">
        <v>0</v>
      </c>
      <c r="O8" s="10">
        <v>0</v>
      </c>
      <c r="P8" s="10">
        <v>0</v>
      </c>
      <c r="S8" s="9">
        <v>42461</v>
      </c>
      <c r="T8" s="1">
        <v>40</v>
      </c>
      <c r="U8" s="10">
        <f t="shared" ref="U8:U28" si="3">U7*(1+Salary_increase)</f>
        <v>29434.999999999996</v>
      </c>
      <c r="V8" s="1">
        <v>15</v>
      </c>
      <c r="W8" s="10">
        <f t="shared" si="0"/>
        <v>6377.5833333333321</v>
      </c>
      <c r="X8" s="10">
        <f t="shared" ref="X8:X28" si="4">X7*(1+FPS2015_indexation)+U8/59.7</f>
        <v>986.09715242881066</v>
      </c>
      <c r="Y8" s="1">
        <v>0</v>
      </c>
      <c r="Z8" s="1">
        <v>0</v>
      </c>
      <c r="AA8" s="1">
        <v>0</v>
      </c>
      <c r="AB8" s="1">
        <v>0</v>
      </c>
      <c r="AC8" s="1">
        <v>0</v>
      </c>
      <c r="AD8" s="1">
        <v>0</v>
      </c>
      <c r="AE8" s="1">
        <v>0</v>
      </c>
      <c r="AF8" s="1">
        <v>0</v>
      </c>
      <c r="AG8" s="1">
        <v>0</v>
      </c>
    </row>
    <row r="9" spans="1:33" ht="15.75" thickBot="1">
      <c r="B9" s="9">
        <v>42826</v>
      </c>
      <c r="C9" s="10">
        <v>41</v>
      </c>
      <c r="D9" s="10">
        <f t="shared" si="1"/>
        <v>29876.524999999994</v>
      </c>
      <c r="E9" s="10">
        <v>16</v>
      </c>
      <c r="F9" s="10">
        <f t="shared" si="2"/>
        <v>7967.0733333333319</v>
      </c>
      <c r="G9" s="10">
        <v>0</v>
      </c>
      <c r="H9" s="10">
        <v>0</v>
      </c>
      <c r="I9" s="10">
        <v>0</v>
      </c>
      <c r="J9" s="10"/>
      <c r="K9" s="10">
        <v>0</v>
      </c>
      <c r="L9" s="10">
        <v>0</v>
      </c>
      <c r="M9" s="10">
        <v>0</v>
      </c>
      <c r="N9" s="10">
        <v>0</v>
      </c>
      <c r="O9" s="10">
        <v>0</v>
      </c>
      <c r="P9" s="10">
        <v>0</v>
      </c>
      <c r="S9" s="9">
        <v>42826</v>
      </c>
      <c r="T9" s="1">
        <v>41</v>
      </c>
      <c r="U9" s="10">
        <f t="shared" si="3"/>
        <v>29876.524999999994</v>
      </c>
      <c r="V9" s="1">
        <v>16</v>
      </c>
      <c r="W9" s="10">
        <f t="shared" si="0"/>
        <v>6473.2470833333318</v>
      </c>
      <c r="X9" s="10">
        <f t="shared" si="4"/>
        <v>1501.332914572864</v>
      </c>
      <c r="Y9" s="1">
        <v>0</v>
      </c>
      <c r="Z9" s="1">
        <v>0</v>
      </c>
      <c r="AA9" s="1">
        <v>0</v>
      </c>
      <c r="AB9" s="1">
        <v>0</v>
      </c>
      <c r="AC9" s="1">
        <v>0</v>
      </c>
      <c r="AD9" s="1">
        <v>0</v>
      </c>
      <c r="AE9" s="1">
        <v>0</v>
      </c>
      <c r="AF9" s="1">
        <v>0</v>
      </c>
      <c r="AG9" s="1">
        <v>0</v>
      </c>
    </row>
    <row r="10" spans="1:33" ht="15.75" thickBot="1">
      <c r="B10" s="9">
        <v>43191</v>
      </c>
      <c r="C10" s="10">
        <v>42</v>
      </c>
      <c r="D10" s="10">
        <f t="shared" si="1"/>
        <v>30324.672874999993</v>
      </c>
      <c r="E10" s="10">
        <v>17</v>
      </c>
      <c r="F10" s="10">
        <f t="shared" si="2"/>
        <v>8591.9906479166639</v>
      </c>
      <c r="G10" s="10">
        <v>0</v>
      </c>
      <c r="H10" s="10">
        <v>0</v>
      </c>
      <c r="I10" s="10">
        <v>0</v>
      </c>
      <c r="J10" s="10"/>
      <c r="K10" s="10">
        <v>0</v>
      </c>
      <c r="L10" s="10">
        <v>0</v>
      </c>
      <c r="M10" s="10">
        <v>0</v>
      </c>
      <c r="N10" s="10">
        <v>0</v>
      </c>
      <c r="O10" s="10">
        <v>0</v>
      </c>
      <c r="P10" s="10">
        <v>0</v>
      </c>
      <c r="S10" s="9">
        <v>43191</v>
      </c>
      <c r="T10" s="1">
        <v>42</v>
      </c>
      <c r="U10" s="10">
        <f t="shared" si="3"/>
        <v>30324.672874999993</v>
      </c>
      <c r="V10" s="1">
        <v>17</v>
      </c>
      <c r="W10" s="10">
        <f t="shared" si="0"/>
        <v>6570.3457895833317</v>
      </c>
      <c r="X10" s="10">
        <f t="shared" si="4"/>
        <v>2031.8038777219424</v>
      </c>
      <c r="Y10" s="1">
        <v>0</v>
      </c>
      <c r="Z10" s="1">
        <v>0</v>
      </c>
      <c r="AA10" s="1">
        <v>0</v>
      </c>
      <c r="AB10" s="1">
        <v>0</v>
      </c>
      <c r="AC10" s="1">
        <v>0</v>
      </c>
      <c r="AD10" s="1">
        <v>0</v>
      </c>
      <c r="AE10" s="1">
        <v>0</v>
      </c>
      <c r="AF10" s="1">
        <v>0</v>
      </c>
      <c r="AG10" s="1">
        <v>0</v>
      </c>
    </row>
    <row r="11" spans="1:33" ht="15.75" thickBot="1">
      <c r="B11" s="9">
        <v>43556</v>
      </c>
      <c r="C11" s="10">
        <v>43</v>
      </c>
      <c r="D11" s="10">
        <f t="shared" si="1"/>
        <v>30779.542968124992</v>
      </c>
      <c r="E11" s="10">
        <v>18</v>
      </c>
      <c r="F11" s="10">
        <f t="shared" si="2"/>
        <v>9233.8628904374964</v>
      </c>
      <c r="G11" s="10">
        <v>0</v>
      </c>
      <c r="H11" s="10">
        <v>0</v>
      </c>
      <c r="I11" s="10">
        <v>0</v>
      </c>
      <c r="J11" s="10"/>
      <c r="K11" s="10">
        <v>0</v>
      </c>
      <c r="L11" s="10">
        <v>0</v>
      </c>
      <c r="M11" s="10">
        <v>0</v>
      </c>
      <c r="N11" s="10">
        <v>0</v>
      </c>
      <c r="O11" s="10">
        <v>0</v>
      </c>
      <c r="P11" s="10">
        <v>0</v>
      </c>
      <c r="S11" s="9">
        <v>43556</v>
      </c>
      <c r="T11" s="1">
        <v>43</v>
      </c>
      <c r="U11" s="10">
        <f t="shared" si="3"/>
        <v>30779.542968124992</v>
      </c>
      <c r="V11" s="1">
        <v>18</v>
      </c>
      <c r="W11" s="10">
        <f t="shared" si="0"/>
        <v>6668.9009764270804</v>
      </c>
      <c r="X11" s="10">
        <f t="shared" si="4"/>
        <v>2577.851169859714</v>
      </c>
      <c r="Y11" s="1">
        <v>0</v>
      </c>
      <c r="Z11" s="1">
        <v>0</v>
      </c>
      <c r="AA11" s="1">
        <v>0</v>
      </c>
      <c r="AB11" s="1">
        <v>0</v>
      </c>
      <c r="AC11" s="1">
        <v>0</v>
      </c>
      <c r="AD11" s="1">
        <v>0</v>
      </c>
      <c r="AE11" s="1">
        <v>0</v>
      </c>
      <c r="AF11" s="1">
        <v>0</v>
      </c>
      <c r="AG11" s="1">
        <v>0</v>
      </c>
    </row>
    <row r="12" spans="1:33" ht="15.75" thickBot="1">
      <c r="B12" s="9">
        <v>43922</v>
      </c>
      <c r="C12" s="10">
        <v>44</v>
      </c>
      <c r="D12" s="10">
        <f t="shared" si="1"/>
        <v>31241.236112646864</v>
      </c>
      <c r="E12" s="10">
        <v>19</v>
      </c>
      <c r="F12" s="10">
        <f t="shared" si="2"/>
        <v>9893.0581023381728</v>
      </c>
      <c r="G12" s="10">
        <v>0</v>
      </c>
      <c r="H12" s="10">
        <v>0</v>
      </c>
      <c r="I12" s="10">
        <v>0</v>
      </c>
      <c r="J12" s="10"/>
      <c r="K12" s="10">
        <v>0</v>
      </c>
      <c r="L12" s="10">
        <v>0</v>
      </c>
      <c r="M12" s="10">
        <v>0</v>
      </c>
      <c r="N12" s="10">
        <v>0</v>
      </c>
      <c r="O12" s="10">
        <v>0</v>
      </c>
      <c r="P12" s="10">
        <v>0</v>
      </c>
      <c r="S12" s="9">
        <v>43922</v>
      </c>
      <c r="T12" s="1">
        <v>44</v>
      </c>
      <c r="U12" s="10">
        <f t="shared" si="3"/>
        <v>31241.236112646864</v>
      </c>
      <c r="V12" s="1">
        <v>19</v>
      </c>
      <c r="W12" s="10">
        <f t="shared" si="0"/>
        <v>6768.9344910734872</v>
      </c>
      <c r="X12" s="10">
        <f t="shared" si="4"/>
        <v>3139.8227248891317</v>
      </c>
      <c r="Y12" s="1">
        <v>0</v>
      </c>
      <c r="Z12" s="1">
        <v>0</v>
      </c>
      <c r="AA12" s="1">
        <v>0</v>
      </c>
      <c r="AB12" s="1">
        <v>0</v>
      </c>
      <c r="AC12" s="1">
        <v>0</v>
      </c>
      <c r="AD12" s="1">
        <v>0</v>
      </c>
      <c r="AE12" s="1">
        <v>0</v>
      </c>
      <c r="AF12" s="1">
        <v>0</v>
      </c>
      <c r="AG12" s="1">
        <v>0</v>
      </c>
    </row>
    <row r="13" spans="1:33" ht="15.75" thickBot="1">
      <c r="B13" s="9">
        <v>44287</v>
      </c>
      <c r="C13" s="10">
        <v>45</v>
      </c>
      <c r="D13" s="10">
        <f t="shared" si="1"/>
        <v>31709.854654336563</v>
      </c>
      <c r="E13" s="10">
        <v>20</v>
      </c>
      <c r="F13" s="10">
        <f>D13*(MAX(E13-20,0)*2/60+MIN(E13,20)/60)*$E$13/E13</f>
        <v>10569.95155144552</v>
      </c>
      <c r="G13" s="10">
        <v>0</v>
      </c>
      <c r="H13" s="10">
        <v>0</v>
      </c>
      <c r="I13" s="10">
        <v>0</v>
      </c>
      <c r="J13" s="10"/>
      <c r="K13" s="10">
        <v>0</v>
      </c>
      <c r="L13" s="10">
        <v>0</v>
      </c>
      <c r="M13" s="10">
        <v>0</v>
      </c>
      <c r="N13" s="10">
        <v>0</v>
      </c>
      <c r="O13" s="10">
        <v>0</v>
      </c>
      <c r="P13" s="10">
        <v>0</v>
      </c>
      <c r="S13" s="9">
        <v>44287</v>
      </c>
      <c r="T13" s="1">
        <v>45</v>
      </c>
      <c r="U13" s="10">
        <f t="shared" si="3"/>
        <v>31709.854654336563</v>
      </c>
      <c r="V13" s="1">
        <v>20</v>
      </c>
      <c r="W13" s="10">
        <f t="shared" si="0"/>
        <v>6870.4685084395878</v>
      </c>
      <c r="X13" s="10">
        <f t="shared" si="4"/>
        <v>3718.0734100562131</v>
      </c>
      <c r="Y13" s="1">
        <v>0</v>
      </c>
      <c r="Z13" s="1">
        <v>0</v>
      </c>
      <c r="AA13" s="1">
        <v>0</v>
      </c>
      <c r="AB13" s="1">
        <v>0</v>
      </c>
      <c r="AC13" s="1">
        <v>0</v>
      </c>
      <c r="AD13" s="1">
        <v>0</v>
      </c>
      <c r="AE13" s="1">
        <v>0</v>
      </c>
      <c r="AF13" s="1">
        <v>0</v>
      </c>
      <c r="AG13" s="1">
        <v>0</v>
      </c>
    </row>
    <row r="14" spans="1:33" ht="15.75" thickBot="1">
      <c r="B14" s="9">
        <v>44652</v>
      </c>
      <c r="C14" s="10">
        <v>46</v>
      </c>
      <c r="D14" s="10">
        <f t="shared" si="1"/>
        <v>32185.50247415161</v>
      </c>
      <c r="E14" s="10">
        <v>21</v>
      </c>
      <c r="F14" s="10">
        <f>D14*(MAX(E14-20,0)*2/60+MIN(E14,20)/60)*$E$13/E14</f>
        <v>11239.381816370402</v>
      </c>
      <c r="G14" s="10">
        <f t="shared" ref="G14:G28" si="5">G13*(1+FPS2015_indexation)+D14/59.7</f>
        <v>539.12064445815088</v>
      </c>
      <c r="H14" s="10">
        <v>0</v>
      </c>
      <c r="I14" s="10">
        <v>0</v>
      </c>
      <c r="J14" s="10"/>
      <c r="K14" s="10">
        <v>0</v>
      </c>
      <c r="L14" s="10">
        <v>0</v>
      </c>
      <c r="M14" s="10">
        <v>0</v>
      </c>
      <c r="N14" s="10">
        <v>0</v>
      </c>
      <c r="O14" s="10">
        <v>0</v>
      </c>
      <c r="P14" s="10">
        <v>0</v>
      </c>
      <c r="S14" s="9">
        <v>44652</v>
      </c>
      <c r="T14" s="1">
        <v>46</v>
      </c>
      <c r="U14" s="10">
        <f t="shared" si="3"/>
        <v>32185.50247415161</v>
      </c>
      <c r="V14" s="1">
        <v>21</v>
      </c>
      <c r="W14" s="10">
        <f t="shared" si="0"/>
        <v>7305.5981806407617</v>
      </c>
      <c r="X14" s="10">
        <f t="shared" si="4"/>
        <v>4312.965155665207</v>
      </c>
      <c r="Y14" s="1">
        <v>0</v>
      </c>
      <c r="Z14" s="1">
        <v>0</v>
      </c>
      <c r="AA14" s="1">
        <v>0</v>
      </c>
      <c r="AB14" s="1">
        <v>0</v>
      </c>
      <c r="AC14" s="1">
        <v>0</v>
      </c>
      <c r="AD14" s="1">
        <v>0</v>
      </c>
      <c r="AE14" s="1">
        <v>0</v>
      </c>
      <c r="AF14" s="1">
        <v>0</v>
      </c>
      <c r="AG14" s="1">
        <v>0</v>
      </c>
    </row>
    <row r="15" spans="1:33" ht="15.75" thickBot="1">
      <c r="B15" s="9">
        <v>45017</v>
      </c>
      <c r="C15" s="10">
        <v>47</v>
      </c>
      <c r="D15" s="10">
        <f t="shared" si="1"/>
        <v>32668.285011263881</v>
      </c>
      <c r="E15" s="10">
        <v>22</v>
      </c>
      <c r="F15" s="10">
        <f t="shared" ref="F15:F28" si="6">D15*(MAX(E15-20,0)*2/60+MIN(E15,20)/60)*$E$13/E15</f>
        <v>11879.376367732319</v>
      </c>
      <c r="G15" s="10">
        <f t="shared" si="5"/>
        <v>1094.4149082500462</v>
      </c>
      <c r="H15" s="10">
        <v>0</v>
      </c>
      <c r="I15" s="10">
        <v>0</v>
      </c>
      <c r="J15" s="10"/>
      <c r="K15" s="10">
        <v>0</v>
      </c>
      <c r="L15" s="10">
        <v>0</v>
      </c>
      <c r="M15" s="10">
        <v>0</v>
      </c>
      <c r="N15" s="10">
        <v>0</v>
      </c>
      <c r="O15" s="10">
        <v>0</v>
      </c>
      <c r="P15" s="10">
        <v>0</v>
      </c>
      <c r="S15" s="9">
        <v>45017</v>
      </c>
      <c r="T15" s="1">
        <v>47</v>
      </c>
      <c r="U15" s="10">
        <f t="shared" si="3"/>
        <v>32668.285011263881</v>
      </c>
      <c r="V15" s="1">
        <v>22</v>
      </c>
      <c r="W15" s="10">
        <f t="shared" si="0"/>
        <v>7721.5946390260078</v>
      </c>
      <c r="X15" s="10">
        <f t="shared" si="4"/>
        <v>4924.8670871252079</v>
      </c>
      <c r="Y15" s="1">
        <v>0</v>
      </c>
      <c r="Z15" s="1">
        <v>0</v>
      </c>
      <c r="AA15" s="1">
        <v>0</v>
      </c>
      <c r="AB15" s="1">
        <v>0</v>
      </c>
      <c r="AC15" s="1">
        <v>0</v>
      </c>
      <c r="AD15" s="1">
        <v>0</v>
      </c>
      <c r="AE15" s="1">
        <v>0</v>
      </c>
      <c r="AF15" s="1">
        <v>0</v>
      </c>
      <c r="AG15" s="1">
        <v>0</v>
      </c>
    </row>
    <row r="16" spans="1:33" ht="15.75" thickBot="1">
      <c r="B16" s="9">
        <v>45383</v>
      </c>
      <c r="C16" s="10">
        <v>48</v>
      </c>
      <c r="D16" s="10">
        <f t="shared" si="1"/>
        <v>33158.309286432836</v>
      </c>
      <c r="E16" s="10">
        <v>23</v>
      </c>
      <c r="F16" s="10">
        <f t="shared" si="6"/>
        <v>12494.435383293532</v>
      </c>
      <c r="G16" s="10">
        <f t="shared" si="5"/>
        <v>1666.246697810695</v>
      </c>
      <c r="H16" s="10">
        <v>0</v>
      </c>
      <c r="I16" s="10">
        <v>0</v>
      </c>
      <c r="J16" s="10"/>
      <c r="K16" s="10">
        <v>0</v>
      </c>
      <c r="L16" s="10">
        <v>0</v>
      </c>
      <c r="M16" s="10">
        <v>0</v>
      </c>
      <c r="N16" s="10">
        <v>0</v>
      </c>
      <c r="O16" s="10">
        <v>0</v>
      </c>
      <c r="P16" s="10">
        <v>0</v>
      </c>
      <c r="S16" s="9">
        <v>45383</v>
      </c>
      <c r="T16" s="1">
        <v>48</v>
      </c>
      <c r="U16" s="10">
        <f t="shared" si="3"/>
        <v>33158.309286432836</v>
      </c>
      <c r="V16" s="1">
        <v>23</v>
      </c>
      <c r="W16" s="10">
        <f t="shared" si="0"/>
        <v>8121.3829991407956</v>
      </c>
      <c r="X16" s="10">
        <f t="shared" si="4"/>
        <v>5554.1556593689838</v>
      </c>
      <c r="Y16" s="1">
        <v>0</v>
      </c>
      <c r="Z16" s="1">
        <v>0</v>
      </c>
      <c r="AA16" s="1">
        <v>0</v>
      </c>
      <c r="AB16" s="1">
        <v>0</v>
      </c>
      <c r="AC16" s="1">
        <v>0</v>
      </c>
      <c r="AD16" s="1">
        <v>0</v>
      </c>
      <c r="AE16" s="1">
        <v>0</v>
      </c>
      <c r="AF16" s="1">
        <v>0</v>
      </c>
      <c r="AG16" s="1">
        <v>0</v>
      </c>
    </row>
    <row r="17" spans="1:33" ht="15.75" thickBot="1">
      <c r="B17" s="9">
        <v>45748</v>
      </c>
      <c r="C17" s="10">
        <v>49</v>
      </c>
      <c r="D17" s="10">
        <f t="shared" si="1"/>
        <v>33655.683925729325</v>
      </c>
      <c r="E17" s="10">
        <v>24</v>
      </c>
      <c r="F17" s="10">
        <f t="shared" si="6"/>
        <v>13088.321526672515</v>
      </c>
      <c r="G17" s="10">
        <f t="shared" si="5"/>
        <v>2254.9871977038074</v>
      </c>
      <c r="H17" s="10">
        <v>0</v>
      </c>
      <c r="I17" s="10">
        <v>0</v>
      </c>
      <c r="J17" s="10"/>
      <c r="K17" s="10">
        <v>0</v>
      </c>
      <c r="L17" s="10">
        <v>0</v>
      </c>
      <c r="M17" s="10">
        <v>0</v>
      </c>
      <c r="N17" s="10">
        <v>0</v>
      </c>
      <c r="O17" s="10">
        <v>0</v>
      </c>
      <c r="P17" s="10">
        <v>0</v>
      </c>
      <c r="S17" s="9">
        <v>45748</v>
      </c>
      <c r="T17" s="1">
        <v>49</v>
      </c>
      <c r="U17" s="10">
        <f t="shared" si="3"/>
        <v>33655.683925729325</v>
      </c>
      <c r="V17" s="1">
        <v>24</v>
      </c>
      <c r="W17" s="10">
        <f t="shared" si="0"/>
        <v>8507.4089923371339</v>
      </c>
      <c r="X17" s="10">
        <f t="shared" si="4"/>
        <v>6201.2147936854708</v>
      </c>
      <c r="Y17" s="1">
        <v>0</v>
      </c>
      <c r="Z17" s="1">
        <v>0</v>
      </c>
      <c r="AA17" s="1">
        <v>0</v>
      </c>
      <c r="AB17" s="1">
        <v>0</v>
      </c>
      <c r="AC17" s="1">
        <v>0</v>
      </c>
      <c r="AD17" s="1">
        <v>0</v>
      </c>
      <c r="AE17" s="1">
        <v>0</v>
      </c>
      <c r="AF17" s="1">
        <v>0</v>
      </c>
      <c r="AG17" s="1">
        <v>0</v>
      </c>
    </row>
    <row r="18" spans="1:33" ht="15.75" thickBot="1">
      <c r="B18" s="9">
        <v>46113</v>
      </c>
      <c r="C18" s="10">
        <v>50</v>
      </c>
      <c r="D18" s="10">
        <f t="shared" si="1"/>
        <v>34160.519184615259</v>
      </c>
      <c r="E18" s="10">
        <v>25</v>
      </c>
      <c r="F18" s="10">
        <f t="shared" si="6"/>
        <v>13664.207673846104</v>
      </c>
      <c r="G18" s="10">
        <f t="shared" si="5"/>
        <v>2861.0150070867053</v>
      </c>
      <c r="H18" s="10">
        <v>0</v>
      </c>
      <c r="I18" s="10">
        <v>0</v>
      </c>
      <c r="J18" s="12">
        <v>24</v>
      </c>
      <c r="K18" s="39">
        <f>F18*2.25</f>
        <v>30744.467266153733</v>
      </c>
      <c r="L18" s="11">
        <v>0</v>
      </c>
      <c r="M18" s="11">
        <f>K18+L18</f>
        <v>30744.467266153733</v>
      </c>
      <c r="N18" s="39">
        <f>F18-K18/J18</f>
        <v>12383.188204423031</v>
      </c>
      <c r="O18" s="11">
        <v>0</v>
      </c>
      <c r="P18" s="11">
        <f>N18+O18</f>
        <v>12383.188204423031</v>
      </c>
      <c r="S18" s="9">
        <v>46113</v>
      </c>
      <c r="T18" s="1">
        <v>50</v>
      </c>
      <c r="U18" s="10">
        <f t="shared" si="3"/>
        <v>34160.519184615259</v>
      </c>
      <c r="V18" s="1">
        <v>25</v>
      </c>
      <c r="W18" s="10">
        <f t="shared" si="0"/>
        <v>8881.7349879999674</v>
      </c>
      <c r="X18" s="10">
        <f t="shared" si="4"/>
        <v>6866.4360170080927</v>
      </c>
      <c r="Y18" s="1">
        <v>0</v>
      </c>
      <c r="Z18" s="1">
        <v>0</v>
      </c>
      <c r="AA18" s="16">
        <v>24</v>
      </c>
      <c r="AB18" s="39">
        <f>W18*2.25</f>
        <v>19983.903722999927</v>
      </c>
      <c r="AC18" s="11">
        <v>0</v>
      </c>
      <c r="AD18" s="11">
        <f t="shared" ref="AD18:AD28" si="7">AB18+AC18</f>
        <v>19983.903722999927</v>
      </c>
      <c r="AE18" s="39">
        <f>W18-AB18/AA18</f>
        <v>8049.07233287497</v>
      </c>
      <c r="AF18" s="11">
        <v>0</v>
      </c>
      <c r="AG18" s="11">
        <f t="shared" ref="AG18:AG28" si="8">AE18+AF18</f>
        <v>8049.07233287497</v>
      </c>
    </row>
    <row r="19" spans="1:33" ht="15.75" thickBot="1">
      <c r="B19" s="9">
        <v>46478</v>
      </c>
      <c r="C19" s="10">
        <v>51</v>
      </c>
      <c r="D19" s="10">
        <f t="shared" si="1"/>
        <v>34672.926972384485</v>
      </c>
      <c r="E19" s="10">
        <v>26</v>
      </c>
      <c r="F19" s="10">
        <f t="shared" si="6"/>
        <v>14224.790552773124</v>
      </c>
      <c r="G19" s="10">
        <f t="shared" si="5"/>
        <v>3484.7162786316067</v>
      </c>
      <c r="H19" s="10">
        <v>0</v>
      </c>
      <c r="I19" s="10">
        <v>0</v>
      </c>
      <c r="J19" s="12">
        <v>23.6</v>
      </c>
      <c r="K19" s="40">
        <f>F19*2.25</f>
        <v>32005.778743739527</v>
      </c>
      <c r="L19" s="10">
        <v>0</v>
      </c>
      <c r="M19" s="10">
        <f t="shared" ref="M19:M28" si="9">K19+L19</f>
        <v>32005.778743739527</v>
      </c>
      <c r="N19" s="40">
        <f>F19-K19/J19</f>
        <v>12868.613487360431</v>
      </c>
      <c r="O19" s="10">
        <v>0</v>
      </c>
      <c r="P19" s="10">
        <f t="shared" ref="P19:P28" si="10">N19+O19</f>
        <v>12868.613487360431</v>
      </c>
      <c r="S19" s="9">
        <v>46478</v>
      </c>
      <c r="T19" s="1">
        <v>51</v>
      </c>
      <c r="U19" s="10">
        <f t="shared" si="3"/>
        <v>34672.926972384485</v>
      </c>
      <c r="V19" s="1">
        <v>26</v>
      </c>
      <c r="W19" s="10">
        <f t="shared" si="0"/>
        <v>9246.1138593025298</v>
      </c>
      <c r="X19" s="10">
        <f t="shared" si="4"/>
        <v>7550.2186037018146</v>
      </c>
      <c r="Y19" s="1">
        <v>0</v>
      </c>
      <c r="Z19" s="1">
        <v>0</v>
      </c>
      <c r="AA19" s="16">
        <v>23.6</v>
      </c>
      <c r="AB19" s="40">
        <f>W19*2.25</f>
        <v>20803.756183430691</v>
      </c>
      <c r="AC19" s="10">
        <v>0</v>
      </c>
      <c r="AD19" s="10">
        <f t="shared" si="7"/>
        <v>20803.756183430691</v>
      </c>
      <c r="AE19" s="40">
        <f>W19-AB19/AA19</f>
        <v>8364.5987667842801</v>
      </c>
      <c r="AF19" s="10">
        <v>0</v>
      </c>
      <c r="AG19" s="10">
        <f t="shared" si="8"/>
        <v>8364.5987667842801</v>
      </c>
    </row>
    <row r="20" spans="1:33" ht="15.75" thickBot="1">
      <c r="B20" s="9">
        <v>46844</v>
      </c>
      <c r="C20" s="10">
        <v>52</v>
      </c>
      <c r="D20" s="10">
        <f t="shared" si="1"/>
        <v>35193.020876970251</v>
      </c>
      <c r="E20" s="10">
        <v>27</v>
      </c>
      <c r="F20" s="10">
        <f t="shared" si="6"/>
        <v>14772.379133543067</v>
      </c>
      <c r="G20" s="10">
        <f t="shared" si="5"/>
        <v>4126.4848599462603</v>
      </c>
      <c r="H20" s="10">
        <v>0</v>
      </c>
      <c r="I20" s="10">
        <v>0</v>
      </c>
      <c r="J20" s="12">
        <v>23.2</v>
      </c>
      <c r="K20" s="40">
        <f t="shared" ref="K20:K22" si="11">F20*2.25</f>
        <v>33237.853050471902</v>
      </c>
      <c r="L20" s="10">
        <v>0</v>
      </c>
      <c r="M20" s="10">
        <f t="shared" si="9"/>
        <v>33237.853050471902</v>
      </c>
      <c r="N20" s="40">
        <f t="shared" ref="N20:N22" si="12">F20-K20/J20</f>
        <v>13339.713053781346</v>
      </c>
      <c r="O20" s="10">
        <v>0</v>
      </c>
      <c r="P20" s="10">
        <f t="shared" si="10"/>
        <v>13339.713053781346</v>
      </c>
      <c r="S20" s="9">
        <v>46844</v>
      </c>
      <c r="T20" s="1">
        <v>52</v>
      </c>
      <c r="U20" s="10">
        <f t="shared" si="3"/>
        <v>35193.020876970251</v>
      </c>
      <c r="V20" s="1">
        <v>27</v>
      </c>
      <c r="W20" s="10">
        <f t="shared" si="0"/>
        <v>9602.0464368029934</v>
      </c>
      <c r="X20" s="10">
        <f t="shared" si="4"/>
        <v>8252.9697198925205</v>
      </c>
      <c r="Y20" s="1">
        <v>0</v>
      </c>
      <c r="Z20" s="1">
        <v>0</v>
      </c>
      <c r="AA20" s="16">
        <v>23.2</v>
      </c>
      <c r="AB20" s="40">
        <f>W20*2.25</f>
        <v>21604.604482806735</v>
      </c>
      <c r="AC20" s="10">
        <v>0</v>
      </c>
      <c r="AD20" s="10">
        <f t="shared" si="7"/>
        <v>21604.604482806735</v>
      </c>
      <c r="AE20" s="40">
        <f>W20-AB20/AA20</f>
        <v>8670.8134849578746</v>
      </c>
      <c r="AF20" s="10">
        <v>0</v>
      </c>
      <c r="AG20" s="10">
        <f t="shared" si="8"/>
        <v>8670.8134849578746</v>
      </c>
    </row>
    <row r="21" spans="1:33" ht="15.75" thickBot="1">
      <c r="B21" s="9">
        <v>47209</v>
      </c>
      <c r="C21" s="10">
        <v>53</v>
      </c>
      <c r="D21" s="10">
        <f t="shared" si="1"/>
        <v>35720.916190124801</v>
      </c>
      <c r="E21" s="10">
        <v>28</v>
      </c>
      <c r="F21" s="10">
        <f t="shared" si="6"/>
        <v>15308.964081482058</v>
      </c>
      <c r="G21" s="10">
        <f t="shared" si="5"/>
        <v>4786.7224375376618</v>
      </c>
      <c r="H21" s="10">
        <v>0</v>
      </c>
      <c r="I21" s="10">
        <v>0</v>
      </c>
      <c r="J21" s="12">
        <v>22.8</v>
      </c>
      <c r="K21" s="40">
        <f t="shared" si="11"/>
        <v>34445.169183334627</v>
      </c>
      <c r="L21" s="10">
        <v>0</v>
      </c>
      <c r="M21" s="10">
        <f t="shared" si="9"/>
        <v>34445.169183334627</v>
      </c>
      <c r="N21" s="40">
        <f t="shared" si="12"/>
        <v>13798.211047125276</v>
      </c>
      <c r="O21" s="10">
        <v>0</v>
      </c>
      <c r="P21" s="10">
        <f t="shared" si="10"/>
        <v>13798.211047125276</v>
      </c>
      <c r="S21" s="9">
        <v>47209</v>
      </c>
      <c r="T21" s="1">
        <v>53</v>
      </c>
      <c r="U21" s="10">
        <f t="shared" si="3"/>
        <v>35720.916190124801</v>
      </c>
      <c r="V21" s="1">
        <v>28</v>
      </c>
      <c r="W21" s="10">
        <f t="shared" si="0"/>
        <v>9950.8266529633383</v>
      </c>
      <c r="X21" s="10">
        <f t="shared" si="4"/>
        <v>8975.1045703831169</v>
      </c>
      <c r="Y21" s="1">
        <v>0</v>
      </c>
      <c r="Z21" s="1">
        <v>0</v>
      </c>
      <c r="AA21" s="16">
        <v>22.8</v>
      </c>
      <c r="AB21" s="40">
        <f>W21*2.25</f>
        <v>22389.359969167512</v>
      </c>
      <c r="AC21" s="10">
        <v>0</v>
      </c>
      <c r="AD21" s="10">
        <f t="shared" si="7"/>
        <v>22389.359969167512</v>
      </c>
      <c r="AE21" s="40">
        <f>W21-AB21/AA21</f>
        <v>8968.8371806314299</v>
      </c>
      <c r="AF21" s="10">
        <v>0</v>
      </c>
      <c r="AG21" s="10">
        <f t="shared" si="8"/>
        <v>8968.8371806314299</v>
      </c>
    </row>
    <row r="22" spans="1:33" ht="15.75" thickBot="1">
      <c r="B22" s="9">
        <v>47574</v>
      </c>
      <c r="C22" s="10">
        <v>54</v>
      </c>
      <c r="D22" s="10">
        <f t="shared" si="1"/>
        <v>36256.729932976668</v>
      </c>
      <c r="E22" s="10">
        <v>29</v>
      </c>
      <c r="F22" s="10">
        <f t="shared" si="6"/>
        <v>15836.272844288658</v>
      </c>
      <c r="G22" s="10">
        <f t="shared" si="5"/>
        <v>5465.8386833633176</v>
      </c>
      <c r="H22" s="10">
        <v>0</v>
      </c>
      <c r="I22" s="10">
        <v>0</v>
      </c>
      <c r="J22" s="12">
        <v>22.3</v>
      </c>
      <c r="K22" s="40">
        <f t="shared" si="11"/>
        <v>35631.613899649485</v>
      </c>
      <c r="L22" s="10">
        <v>0</v>
      </c>
      <c r="M22" s="10">
        <f t="shared" si="9"/>
        <v>35631.613899649485</v>
      </c>
      <c r="N22" s="40">
        <f t="shared" si="12"/>
        <v>14238.442624573436</v>
      </c>
      <c r="O22" s="10">
        <v>0</v>
      </c>
      <c r="P22" s="10">
        <f t="shared" si="10"/>
        <v>14238.442624573436</v>
      </c>
      <c r="S22" s="9">
        <v>47574</v>
      </c>
      <c r="T22" s="1">
        <v>54</v>
      </c>
      <c r="U22" s="10">
        <f t="shared" si="3"/>
        <v>36256.729932976668</v>
      </c>
      <c r="V22" s="1">
        <v>29</v>
      </c>
      <c r="W22" s="10">
        <f t="shared" si="0"/>
        <v>10293.577348787629</v>
      </c>
      <c r="X22" s="10">
        <f t="shared" si="4"/>
        <v>9717.0465482014533</v>
      </c>
      <c r="Y22" s="1">
        <v>0</v>
      </c>
      <c r="Z22" s="1">
        <v>0</v>
      </c>
      <c r="AA22" s="16">
        <v>22.3</v>
      </c>
      <c r="AB22" s="40">
        <f>W22*2.25</f>
        <v>23160.549034772164</v>
      </c>
      <c r="AC22" s="10">
        <v>0</v>
      </c>
      <c r="AD22" s="10">
        <f t="shared" si="7"/>
        <v>23160.549034772164</v>
      </c>
      <c r="AE22" s="40">
        <f>W22-AB22/AA22</f>
        <v>9254.9877059727332</v>
      </c>
      <c r="AF22" s="10">
        <v>0</v>
      </c>
      <c r="AG22" s="10">
        <f t="shared" si="8"/>
        <v>9254.9877059727332</v>
      </c>
    </row>
    <row r="23" spans="1:33" ht="15.75" thickBot="1">
      <c r="B23" s="9">
        <v>47939</v>
      </c>
      <c r="C23" s="10">
        <v>55</v>
      </c>
      <c r="D23" s="10">
        <f t="shared" si="1"/>
        <v>36800.580881971313</v>
      </c>
      <c r="E23" s="10">
        <v>30</v>
      </c>
      <c r="F23" s="10">
        <f t="shared" si="6"/>
        <v>16355.813725320584</v>
      </c>
      <c r="G23" s="10">
        <f t="shared" si="5"/>
        <v>6164.2514040152964</v>
      </c>
      <c r="H23" s="13">
        <v>0.78700000000000003</v>
      </c>
      <c r="I23" s="10">
        <f>G23*H23</f>
        <v>4851.2658549600383</v>
      </c>
      <c r="J23" s="12">
        <v>21.9</v>
      </c>
      <c r="K23" s="11">
        <f>F23/4*J23</f>
        <v>89548.080146130189</v>
      </c>
      <c r="L23" s="11">
        <f>I23/4*12</f>
        <v>14553.797564880115</v>
      </c>
      <c r="M23" s="11">
        <f t="shared" si="9"/>
        <v>104101.87771101031</v>
      </c>
      <c r="N23" s="11">
        <f>F23*3/4</f>
        <v>12266.860293990438</v>
      </c>
      <c r="O23" s="11">
        <f>I23*3/4</f>
        <v>3638.4493912200287</v>
      </c>
      <c r="P23" s="11">
        <f t="shared" si="10"/>
        <v>15905.309685210466</v>
      </c>
      <c r="S23" s="9">
        <v>47939</v>
      </c>
      <c r="T23" s="1">
        <v>55</v>
      </c>
      <c r="U23" s="10">
        <f t="shared" si="3"/>
        <v>36800.580881971313</v>
      </c>
      <c r="V23" s="1">
        <v>30</v>
      </c>
      <c r="W23" s="10">
        <f t="shared" si="0"/>
        <v>10631.278921458379</v>
      </c>
      <c r="X23" s="10">
        <f t="shared" si="4"/>
        <v>10479.227386826005</v>
      </c>
      <c r="Y23" s="17">
        <v>0.78700000000000003</v>
      </c>
      <c r="Z23" s="10">
        <f t="shared" ref="Z23:Z28" si="13">X23*Y23</f>
        <v>8247.1519534320669</v>
      </c>
      <c r="AA23" s="16">
        <v>21.9</v>
      </c>
      <c r="AB23" s="11">
        <f t="shared" ref="AB23:AB28" si="14">W23/4*AA23</f>
        <v>58206.252094984622</v>
      </c>
      <c r="AC23" s="11">
        <f t="shared" ref="AC23:AC28" si="15">Z23/4*12</f>
        <v>24741.455860296199</v>
      </c>
      <c r="AD23" s="11">
        <f t="shared" si="7"/>
        <v>82947.707955280814</v>
      </c>
      <c r="AE23" s="11">
        <f t="shared" ref="AE23:AE28" si="16">W23*3/4</f>
        <v>7973.4591910937843</v>
      </c>
      <c r="AF23" s="11">
        <f t="shared" ref="AF23:AF28" si="17">Z23*3/4</f>
        <v>6185.3639650740497</v>
      </c>
      <c r="AG23" s="11">
        <f t="shared" si="8"/>
        <v>14158.823156167833</v>
      </c>
    </row>
    <row r="24" spans="1:33" ht="15.75" thickBot="1">
      <c r="B24" s="9">
        <v>48305</v>
      </c>
      <c r="C24" s="10">
        <v>56</v>
      </c>
      <c r="D24" s="10">
        <f t="shared" si="1"/>
        <v>37352.58959520088</v>
      </c>
      <c r="E24" s="10">
        <v>30</v>
      </c>
      <c r="F24" s="10">
        <f t="shared" si="6"/>
        <v>16601.150931200391</v>
      </c>
      <c r="G24" s="10">
        <f t="shared" si="5"/>
        <v>6882.386692583078</v>
      </c>
      <c r="H24" s="13">
        <v>0.82299999999999995</v>
      </c>
      <c r="I24" s="10">
        <f t="shared" ref="I24:I28" si="18">G24*H24</f>
        <v>5664.2042479958727</v>
      </c>
      <c r="J24" s="12">
        <v>21.4</v>
      </c>
      <c r="K24" s="10">
        <f>F24/4*J24</f>
        <v>88816.157481922084</v>
      </c>
      <c r="L24" s="10">
        <f t="shared" ref="L24:L28" si="19">I24/4*12</f>
        <v>16992.612743987618</v>
      </c>
      <c r="M24" s="10">
        <f t="shared" si="9"/>
        <v>105808.7702259097</v>
      </c>
      <c r="N24" s="10">
        <f>F24*3/4</f>
        <v>12450.863198400293</v>
      </c>
      <c r="O24" s="10">
        <f>I24*3/4</f>
        <v>4248.1531859969045</v>
      </c>
      <c r="P24" s="10">
        <f t="shared" si="10"/>
        <v>16699.016384397197</v>
      </c>
      <c r="S24" s="9">
        <v>48305</v>
      </c>
      <c r="T24" s="1">
        <v>56</v>
      </c>
      <c r="U24" s="10">
        <f t="shared" si="3"/>
        <v>37352.58959520088</v>
      </c>
      <c r="V24" s="1">
        <v>30</v>
      </c>
      <c r="W24" s="10">
        <f t="shared" si="0"/>
        <v>10790.748105280254</v>
      </c>
      <c r="X24" s="10">
        <f t="shared" si="4"/>
        <v>11262.087315135948</v>
      </c>
      <c r="Y24" s="17">
        <v>0.82299999999999995</v>
      </c>
      <c r="Z24" s="10">
        <f t="shared" si="13"/>
        <v>9268.6978603568841</v>
      </c>
      <c r="AA24" s="16">
        <v>21.4</v>
      </c>
      <c r="AB24" s="10">
        <f t="shared" si="14"/>
        <v>57730.502363249354</v>
      </c>
      <c r="AC24" s="10">
        <f t="shared" si="15"/>
        <v>27806.093581070651</v>
      </c>
      <c r="AD24" s="10">
        <f t="shared" si="7"/>
        <v>85536.595944319997</v>
      </c>
      <c r="AE24" s="10">
        <f t="shared" si="16"/>
        <v>8093.0610789601906</v>
      </c>
      <c r="AF24" s="10">
        <f t="shared" si="17"/>
        <v>6951.5233952676626</v>
      </c>
      <c r="AG24" s="10">
        <f t="shared" si="8"/>
        <v>15044.584474227853</v>
      </c>
    </row>
    <row r="25" spans="1:33" ht="15.75" thickBot="1">
      <c r="B25" s="9">
        <v>48670</v>
      </c>
      <c r="C25" s="10">
        <v>57</v>
      </c>
      <c r="D25" s="10">
        <f t="shared" si="1"/>
        <v>37912.878439128886</v>
      </c>
      <c r="E25" s="10">
        <v>30</v>
      </c>
      <c r="F25" s="10">
        <f t="shared" si="6"/>
        <v>16850.168195168393</v>
      </c>
      <c r="G25" s="10">
        <f t="shared" si="5"/>
        <v>7620.6790832419892</v>
      </c>
      <c r="H25" s="13">
        <v>0.86299999999999999</v>
      </c>
      <c r="I25" s="10">
        <f t="shared" si="18"/>
        <v>6576.646048837837</v>
      </c>
      <c r="J25" s="12">
        <v>20.9</v>
      </c>
      <c r="K25" s="10">
        <f t="shared" ref="K25:K28" si="20">F25/4*J25</f>
        <v>88042.128819754842</v>
      </c>
      <c r="L25" s="10">
        <f t="shared" si="19"/>
        <v>19729.938146513512</v>
      </c>
      <c r="M25" s="10">
        <f t="shared" si="9"/>
        <v>107772.06696626835</v>
      </c>
      <c r="N25" s="10">
        <f t="shared" ref="N25:N28" si="21">F25*3/4</f>
        <v>12637.626146376295</v>
      </c>
      <c r="O25" s="10">
        <f t="shared" ref="O25:O28" si="22">I25*3/4</f>
        <v>4932.484536628378</v>
      </c>
      <c r="P25" s="10">
        <f t="shared" si="10"/>
        <v>17570.110683004674</v>
      </c>
      <c r="S25" s="9">
        <v>48670</v>
      </c>
      <c r="T25" s="1">
        <v>57</v>
      </c>
      <c r="U25" s="10">
        <f t="shared" si="3"/>
        <v>37912.878439128886</v>
      </c>
      <c r="V25" s="1">
        <v>30</v>
      </c>
      <c r="W25" s="10">
        <f t="shared" si="0"/>
        <v>10952.609326859454</v>
      </c>
      <c r="X25" s="10">
        <f t="shared" si="4"/>
        <v>12066.075215133153</v>
      </c>
      <c r="Y25" s="17">
        <v>0.86299999999999999</v>
      </c>
      <c r="Z25" s="10">
        <f t="shared" si="13"/>
        <v>10413.022910659911</v>
      </c>
      <c r="AA25" s="16">
        <v>20.9</v>
      </c>
      <c r="AB25" s="10">
        <f t="shared" si="14"/>
        <v>57227.383732840644</v>
      </c>
      <c r="AC25" s="10">
        <f t="shared" si="15"/>
        <v>31239.068731979733</v>
      </c>
      <c r="AD25" s="10">
        <f t="shared" si="7"/>
        <v>88466.452464820381</v>
      </c>
      <c r="AE25" s="10">
        <f t="shared" si="16"/>
        <v>8214.4569951445901</v>
      </c>
      <c r="AF25" s="10">
        <f t="shared" si="17"/>
        <v>7809.7671829949331</v>
      </c>
      <c r="AG25" s="10">
        <f t="shared" si="8"/>
        <v>16024.224178139524</v>
      </c>
    </row>
    <row r="26" spans="1:33" ht="15.75" thickBot="1">
      <c r="B26" s="9">
        <v>49035</v>
      </c>
      <c r="C26" s="10">
        <v>58</v>
      </c>
      <c r="D26" s="10">
        <f t="shared" si="1"/>
        <v>38481.571615715817</v>
      </c>
      <c r="E26" s="10">
        <v>30</v>
      </c>
      <c r="F26" s="10">
        <f t="shared" si="6"/>
        <v>17102.920718095917</v>
      </c>
      <c r="G26" s="10">
        <f t="shared" si="5"/>
        <v>8379.5717086148361</v>
      </c>
      <c r="H26" s="13">
        <v>0.90500000000000003</v>
      </c>
      <c r="I26" s="10">
        <f t="shared" si="18"/>
        <v>7583.5123962964271</v>
      </c>
      <c r="J26" s="12">
        <v>20.399999999999999</v>
      </c>
      <c r="K26" s="10">
        <f t="shared" si="20"/>
        <v>87224.895662289171</v>
      </c>
      <c r="L26" s="10">
        <f t="shared" si="19"/>
        <v>22750.537188889281</v>
      </c>
      <c r="M26" s="10">
        <f t="shared" si="9"/>
        <v>109975.43285117846</v>
      </c>
      <c r="N26" s="10">
        <f t="shared" si="21"/>
        <v>12827.190538571936</v>
      </c>
      <c r="O26" s="10">
        <f t="shared" si="22"/>
        <v>5687.6342972223201</v>
      </c>
      <c r="P26" s="10">
        <f t="shared" si="10"/>
        <v>18514.824835794258</v>
      </c>
      <c r="S26" s="9">
        <v>49035</v>
      </c>
      <c r="T26" s="1">
        <v>58</v>
      </c>
      <c r="U26" s="10">
        <f t="shared" si="3"/>
        <v>38481.571615715817</v>
      </c>
      <c r="V26" s="1">
        <v>30</v>
      </c>
      <c r="W26" s="10">
        <f t="shared" si="0"/>
        <v>11116.898466762348</v>
      </c>
      <c r="X26" s="10">
        <f t="shared" si="4"/>
        <v>12891.648782484368</v>
      </c>
      <c r="Y26" s="17">
        <v>0.90500000000000003</v>
      </c>
      <c r="Z26" s="10">
        <f t="shared" si="13"/>
        <v>11666.942148148353</v>
      </c>
      <c r="AA26" s="16">
        <v>20.399999999999999</v>
      </c>
      <c r="AB26" s="10">
        <f t="shared" si="14"/>
        <v>56696.182180487973</v>
      </c>
      <c r="AC26" s="10">
        <f t="shared" si="15"/>
        <v>35000.826444445061</v>
      </c>
      <c r="AD26" s="10">
        <f t="shared" si="7"/>
        <v>91697.008624933034</v>
      </c>
      <c r="AE26" s="10">
        <f t="shared" si="16"/>
        <v>8337.673850071762</v>
      </c>
      <c r="AF26" s="10">
        <f t="shared" si="17"/>
        <v>8750.2066111112654</v>
      </c>
      <c r="AG26" s="10">
        <f t="shared" si="8"/>
        <v>17087.880461183027</v>
      </c>
    </row>
    <row r="27" spans="1:33" ht="15.75" thickBot="1">
      <c r="B27" s="9">
        <v>49400</v>
      </c>
      <c r="C27" s="10">
        <v>59</v>
      </c>
      <c r="D27" s="10">
        <f t="shared" si="1"/>
        <v>39058.795189951554</v>
      </c>
      <c r="E27" s="10">
        <v>30</v>
      </c>
      <c r="F27" s="10">
        <f t="shared" si="6"/>
        <v>17359.464528867356</v>
      </c>
      <c r="G27" s="10">
        <f t="shared" si="5"/>
        <v>9159.516459955139</v>
      </c>
      <c r="H27" s="13">
        <v>0.95099999999999996</v>
      </c>
      <c r="I27" s="10">
        <f t="shared" si="18"/>
        <v>8710.700153417336</v>
      </c>
      <c r="J27" s="12">
        <v>19.899999999999999</v>
      </c>
      <c r="K27" s="10">
        <f t="shared" si="20"/>
        <v>86363.33603111509</v>
      </c>
      <c r="L27" s="10">
        <f t="shared" si="19"/>
        <v>26132.100460252008</v>
      </c>
      <c r="M27" s="10">
        <f t="shared" si="9"/>
        <v>112495.4364913671</v>
      </c>
      <c r="N27" s="10">
        <f t="shared" si="21"/>
        <v>13019.598396650517</v>
      </c>
      <c r="O27" s="10">
        <f t="shared" si="22"/>
        <v>6533.025115063002</v>
      </c>
      <c r="P27" s="10">
        <f t="shared" si="10"/>
        <v>19552.623511713518</v>
      </c>
      <c r="S27" s="9">
        <v>49400</v>
      </c>
      <c r="T27" s="1">
        <v>59</v>
      </c>
      <c r="U27" s="10">
        <f t="shared" si="3"/>
        <v>39058.795189951554</v>
      </c>
      <c r="V27" s="1">
        <v>30</v>
      </c>
      <c r="W27" s="10">
        <f t="shared" si="0"/>
        <v>11283.651943763782</v>
      </c>
      <c r="X27" s="10">
        <f t="shared" si="4"/>
        <v>13739.274689932712</v>
      </c>
      <c r="Y27" s="17">
        <v>0.95099999999999996</v>
      </c>
      <c r="Z27" s="10">
        <f t="shared" si="13"/>
        <v>13066.050230126009</v>
      </c>
      <c r="AA27" s="16">
        <v>19.899999999999999</v>
      </c>
      <c r="AB27" s="10">
        <f t="shared" si="14"/>
        <v>56136.168420224807</v>
      </c>
      <c r="AC27" s="10">
        <f t="shared" si="15"/>
        <v>39198.150690378025</v>
      </c>
      <c r="AD27" s="10">
        <f t="shared" si="7"/>
        <v>95334.319110602839</v>
      </c>
      <c r="AE27" s="10">
        <f t="shared" si="16"/>
        <v>8462.7389578228358</v>
      </c>
      <c r="AF27" s="10">
        <f t="shared" si="17"/>
        <v>9799.5376725945061</v>
      </c>
      <c r="AG27" s="10">
        <f t="shared" si="8"/>
        <v>18262.276630417342</v>
      </c>
    </row>
    <row r="28" spans="1:33" ht="15.75" thickBot="1">
      <c r="B28" s="9">
        <v>49766</v>
      </c>
      <c r="C28" s="10">
        <v>60</v>
      </c>
      <c r="D28" s="10">
        <f t="shared" si="1"/>
        <v>39644.67711780082</v>
      </c>
      <c r="E28" s="10">
        <v>30</v>
      </c>
      <c r="F28" s="10">
        <f t="shared" si="6"/>
        <v>17619.856496800363</v>
      </c>
      <c r="G28" s="10">
        <f t="shared" si="5"/>
        <v>9960.974150201213</v>
      </c>
      <c r="H28" s="13">
        <v>1</v>
      </c>
      <c r="I28" s="10">
        <f t="shared" si="18"/>
        <v>9960.974150201213</v>
      </c>
      <c r="J28" s="12">
        <v>19.399999999999999</v>
      </c>
      <c r="K28" s="11">
        <f t="shared" si="20"/>
        <v>85456.304009481755</v>
      </c>
      <c r="L28" s="11">
        <f t="shared" si="19"/>
        <v>29882.922450603641</v>
      </c>
      <c r="M28" s="11">
        <f t="shared" si="9"/>
        <v>115339.2264600854</v>
      </c>
      <c r="N28" s="11">
        <f t="shared" si="21"/>
        <v>13214.892372600272</v>
      </c>
      <c r="O28" s="11">
        <f t="shared" si="22"/>
        <v>7470.7306126509102</v>
      </c>
      <c r="P28" s="11">
        <f t="shared" si="10"/>
        <v>20685.622985251182</v>
      </c>
      <c r="S28" s="9">
        <v>49766</v>
      </c>
      <c r="T28" s="1">
        <v>60</v>
      </c>
      <c r="U28" s="10">
        <f t="shared" si="3"/>
        <v>39644.67711780082</v>
      </c>
      <c r="V28" s="1">
        <v>30</v>
      </c>
      <c r="W28" s="10">
        <f t="shared" si="0"/>
        <v>11452.906722920237</v>
      </c>
      <c r="X28" s="10">
        <f t="shared" si="4"/>
        <v>14609.42875362845</v>
      </c>
      <c r="Y28" s="17">
        <v>1</v>
      </c>
      <c r="Z28" s="10">
        <f t="shared" si="13"/>
        <v>14609.42875362845</v>
      </c>
      <c r="AA28" s="16">
        <v>19.399999999999999</v>
      </c>
      <c r="AB28" s="11">
        <f t="shared" si="14"/>
        <v>55546.597606163145</v>
      </c>
      <c r="AC28" s="11">
        <f t="shared" si="15"/>
        <v>43828.286260885347</v>
      </c>
      <c r="AD28" s="11">
        <f t="shared" si="7"/>
        <v>99374.883867048484</v>
      </c>
      <c r="AE28" s="11">
        <f t="shared" si="16"/>
        <v>8589.6800421901789</v>
      </c>
      <c r="AF28" s="11">
        <f t="shared" si="17"/>
        <v>10957.071565221337</v>
      </c>
      <c r="AG28" s="11">
        <f t="shared" si="8"/>
        <v>19546.751607411516</v>
      </c>
    </row>
    <row r="29" spans="1:33">
      <c r="B29" s="14"/>
      <c r="D29" s="15"/>
      <c r="F29" s="15"/>
      <c r="G29" s="15"/>
      <c r="H29" s="15"/>
      <c r="I29" s="15"/>
      <c r="J29" s="15"/>
      <c r="K29" s="15"/>
      <c r="L29" s="15"/>
      <c r="S29" s="14"/>
      <c r="U29" s="15"/>
      <c r="W29" s="15"/>
      <c r="X29" s="15"/>
      <c r="Y29" s="15"/>
      <c r="Z29" s="15"/>
      <c r="AA29" s="15"/>
      <c r="AB29" s="15"/>
      <c r="AC29" s="15"/>
    </row>
    <row r="30" spans="1:33">
      <c r="B30" s="14"/>
      <c r="D30" s="15"/>
      <c r="F30" s="15"/>
      <c r="G30" s="15"/>
      <c r="H30" s="15"/>
      <c r="I30" s="15"/>
      <c r="J30" s="15"/>
      <c r="K30" s="15"/>
      <c r="L30" s="15"/>
      <c r="S30" s="14"/>
      <c r="U30" s="15"/>
      <c r="W30" s="15"/>
      <c r="X30" s="15"/>
      <c r="Y30" s="15"/>
      <c r="Z30" s="15"/>
      <c r="AA30" s="15"/>
      <c r="AB30" s="15"/>
      <c r="AC30" s="15"/>
    </row>
    <row r="31" spans="1:33" s="56" customFormat="1">
      <c r="B31" s="57"/>
      <c r="D31" s="58"/>
      <c r="F31" s="58"/>
      <c r="G31" s="58"/>
      <c r="H31" s="58"/>
      <c r="I31" s="58"/>
      <c r="J31" s="58"/>
      <c r="K31" s="58"/>
      <c r="L31" s="58"/>
      <c r="S31" s="57"/>
      <c r="U31" s="58"/>
      <c r="W31" s="58"/>
      <c r="X31" s="58"/>
      <c r="Y31" s="58"/>
      <c r="Z31" s="58"/>
      <c r="AA31" s="58"/>
      <c r="AB31" s="58"/>
      <c r="AC31" s="58"/>
    </row>
    <row r="32" spans="1:33" ht="15.75" thickBot="1">
      <c r="A32" s="18" t="s">
        <v>93</v>
      </c>
      <c r="B32" s="14"/>
      <c r="D32" s="15"/>
      <c r="F32" s="15"/>
      <c r="G32" s="15"/>
      <c r="H32" s="15"/>
      <c r="I32" s="15"/>
      <c r="J32" s="15"/>
      <c r="K32" s="15"/>
      <c r="L32" s="15"/>
      <c r="S32" s="14"/>
      <c r="U32" s="15"/>
      <c r="W32" s="15"/>
      <c r="X32" s="15"/>
      <c r="Y32" s="15"/>
      <c r="Z32" s="15"/>
      <c r="AA32" s="15"/>
      <c r="AB32" s="15"/>
      <c r="AC32" s="15"/>
    </row>
    <row r="33" spans="1:33" ht="21.75" thickBot="1">
      <c r="B33" s="19" t="s">
        <v>19</v>
      </c>
      <c r="C33" s="19"/>
      <c r="D33" s="20"/>
      <c r="E33" s="20" t="s">
        <v>20</v>
      </c>
      <c r="F33" s="20" t="s">
        <v>21</v>
      </c>
      <c r="G33" s="20" t="s">
        <v>22</v>
      </c>
      <c r="H33" s="15"/>
      <c r="I33" s="15"/>
      <c r="J33" s="15"/>
      <c r="K33" s="15"/>
      <c r="L33" s="15"/>
      <c r="S33" s="14"/>
      <c r="U33" s="15"/>
      <c r="W33" s="15"/>
      <c r="X33" s="15"/>
      <c r="Y33" s="15"/>
      <c r="Z33" s="15"/>
      <c r="AA33" s="15"/>
      <c r="AB33" s="15"/>
      <c r="AC33" s="15"/>
    </row>
    <row r="34" spans="1:33" ht="15.75" thickBot="1">
      <c r="B34" s="31" t="s">
        <v>23</v>
      </c>
      <c r="C34" s="21"/>
      <c r="D34" s="22"/>
      <c r="E34" s="54">
        <v>43556</v>
      </c>
      <c r="F34" s="23">
        <v>42</v>
      </c>
      <c r="G34" s="41">
        <v>6.2802381838481497E-2</v>
      </c>
      <c r="H34" s="15"/>
      <c r="I34" s="15"/>
      <c r="J34" s="15"/>
      <c r="K34" s="15"/>
      <c r="L34" s="15"/>
      <c r="S34" s="14"/>
      <c r="U34" s="15"/>
      <c r="W34" s="15"/>
      <c r="X34" s="15"/>
      <c r="Y34" s="15"/>
      <c r="Z34" s="15"/>
      <c r="AA34" s="15"/>
      <c r="AB34" s="15"/>
      <c r="AC34" s="15"/>
    </row>
    <row r="35" spans="1:33" ht="15.75" thickBot="1">
      <c r="B35" s="32" t="s">
        <v>24</v>
      </c>
      <c r="C35" s="24"/>
      <c r="D35" s="25"/>
      <c r="E35" s="55">
        <v>44287</v>
      </c>
      <c r="F35" s="26">
        <v>44</v>
      </c>
      <c r="G35" s="42">
        <v>4.3129358895795056E-2</v>
      </c>
      <c r="H35" s="15"/>
      <c r="I35" s="15"/>
      <c r="J35" s="15"/>
      <c r="K35" s="15"/>
      <c r="L35" s="15"/>
      <c r="S35" s="14"/>
      <c r="U35" s="15"/>
      <c r="W35" s="15"/>
      <c r="X35" s="15"/>
      <c r="Y35" s="15"/>
      <c r="Z35" s="15"/>
      <c r="AA35" s="15"/>
      <c r="AB35" s="15"/>
      <c r="AC35" s="15"/>
    </row>
    <row r="36" spans="1:33" ht="15.75" thickBot="1">
      <c r="B36" s="32" t="s">
        <v>25</v>
      </c>
      <c r="C36" s="24"/>
      <c r="D36" s="25"/>
      <c r="E36" s="55">
        <v>46113</v>
      </c>
      <c r="F36" s="26">
        <v>49</v>
      </c>
      <c r="G36" s="42">
        <v>2.1652166615380386E-2</v>
      </c>
      <c r="H36" s="15"/>
      <c r="I36" s="15"/>
      <c r="J36" s="15"/>
      <c r="K36" s="15"/>
      <c r="L36" s="15"/>
      <c r="S36" s="14"/>
      <c r="U36" s="15"/>
      <c r="W36" s="15"/>
      <c r="X36" s="15"/>
      <c r="Y36" s="15"/>
      <c r="Z36" s="15"/>
      <c r="AA36" s="15"/>
      <c r="AB36" s="15"/>
      <c r="AC36" s="15"/>
    </row>
    <row r="37" spans="1:33" ht="15.75" thickBot="1">
      <c r="B37" s="32" t="s">
        <v>26</v>
      </c>
      <c r="C37" s="24"/>
      <c r="D37" s="25"/>
      <c r="E37" s="55">
        <v>46844</v>
      </c>
      <c r="F37" s="26">
        <v>51</v>
      </c>
      <c r="G37" s="42">
        <v>2.7764847621916111E-2</v>
      </c>
      <c r="H37" s="15"/>
      <c r="I37" s="15"/>
      <c r="J37" s="15"/>
      <c r="K37" s="15"/>
      <c r="L37" s="15"/>
      <c r="S37" s="14"/>
      <c r="U37" s="15"/>
      <c r="W37" s="15"/>
      <c r="X37" s="15"/>
      <c r="Y37" s="15"/>
      <c r="Z37" s="15"/>
      <c r="AA37" s="15"/>
      <c r="AB37" s="15"/>
      <c r="AC37" s="15"/>
    </row>
    <row r="38" spans="1:33" ht="15.75" thickBot="1">
      <c r="B38" s="32" t="s">
        <v>27</v>
      </c>
      <c r="C38" s="24"/>
      <c r="D38" s="25"/>
      <c r="E38" s="55">
        <v>47939</v>
      </c>
      <c r="F38" s="26">
        <v>54</v>
      </c>
      <c r="G38" s="42">
        <v>6.4979352604236151E-2</v>
      </c>
      <c r="H38" s="15"/>
      <c r="I38" s="15"/>
      <c r="J38" s="15"/>
      <c r="K38" s="15"/>
      <c r="L38" s="15"/>
      <c r="S38" s="14"/>
      <c r="U38" s="15"/>
      <c r="W38" s="15"/>
      <c r="X38" s="15"/>
      <c r="Y38" s="15"/>
      <c r="Z38" s="15"/>
      <c r="AA38" s="15"/>
      <c r="AB38" s="15"/>
      <c r="AC38" s="15"/>
    </row>
    <row r="39" spans="1:33">
      <c r="B39" s="14"/>
      <c r="D39" s="15"/>
      <c r="F39" s="15"/>
      <c r="G39" s="15"/>
      <c r="H39" s="15"/>
      <c r="I39" s="15"/>
      <c r="J39" s="15"/>
      <c r="K39" s="15"/>
      <c r="L39" s="15"/>
      <c r="S39" s="14"/>
      <c r="U39" s="15"/>
      <c r="W39" s="15"/>
      <c r="X39" s="15"/>
      <c r="Y39" s="15"/>
      <c r="Z39" s="15"/>
      <c r="AA39" s="15"/>
      <c r="AB39" s="15"/>
      <c r="AC39" s="15"/>
    </row>
    <row r="40" spans="1:33" ht="15.75" thickBot="1">
      <c r="A40" s="18" t="s">
        <v>28</v>
      </c>
      <c r="D40" s="27"/>
      <c r="E40" s="28"/>
      <c r="F40" s="29"/>
      <c r="G40" s="30"/>
      <c r="R40" s="18" t="s">
        <v>29</v>
      </c>
      <c r="S40" s="14"/>
      <c r="U40" s="15"/>
      <c r="W40" s="15"/>
      <c r="X40" s="15"/>
      <c r="Y40" s="15"/>
      <c r="Z40" s="15"/>
      <c r="AA40" s="15"/>
      <c r="AB40" s="15"/>
      <c r="AC40" s="15"/>
    </row>
    <row r="41" spans="1:33" ht="52.5">
      <c r="B41" s="4" t="s">
        <v>2</v>
      </c>
      <c r="C41" s="5" t="s">
        <v>108</v>
      </c>
      <c r="D41" s="5" t="s">
        <v>109</v>
      </c>
      <c r="E41" s="5" t="s">
        <v>98</v>
      </c>
      <c r="F41" s="5" t="s">
        <v>99</v>
      </c>
      <c r="G41" s="5" t="s">
        <v>100</v>
      </c>
      <c r="H41" s="5" t="s">
        <v>101</v>
      </c>
      <c r="I41" s="5" t="s">
        <v>102</v>
      </c>
      <c r="J41" s="5" t="s">
        <v>103</v>
      </c>
      <c r="K41" s="5" t="s">
        <v>104</v>
      </c>
      <c r="L41" s="5" t="s">
        <v>105</v>
      </c>
      <c r="M41" s="5" t="s">
        <v>3</v>
      </c>
      <c r="N41" s="5" t="s">
        <v>106</v>
      </c>
      <c r="O41" s="5" t="s">
        <v>107</v>
      </c>
      <c r="P41" s="5" t="s">
        <v>4</v>
      </c>
      <c r="S41" s="4" t="s">
        <v>2</v>
      </c>
      <c r="T41" s="5" t="s">
        <v>108</v>
      </c>
      <c r="U41" s="5" t="s">
        <v>109</v>
      </c>
      <c r="V41" s="5" t="s">
        <v>98</v>
      </c>
      <c r="W41" s="5" t="s">
        <v>99</v>
      </c>
      <c r="X41" s="5" t="s">
        <v>100</v>
      </c>
      <c r="Y41" s="5" t="s">
        <v>101</v>
      </c>
      <c r="Z41" s="5" t="s">
        <v>102</v>
      </c>
      <c r="AA41" s="5" t="s">
        <v>103</v>
      </c>
      <c r="AB41" s="5" t="s">
        <v>104</v>
      </c>
      <c r="AC41" s="5" t="s">
        <v>105</v>
      </c>
      <c r="AD41" s="5" t="s">
        <v>3</v>
      </c>
      <c r="AE41" s="5" t="s">
        <v>106</v>
      </c>
      <c r="AF41" s="5" t="s">
        <v>107</v>
      </c>
      <c r="AG41" s="5" t="s">
        <v>4</v>
      </c>
    </row>
    <row r="42" spans="1:33" ht="15.75" thickBot="1">
      <c r="B42" s="6"/>
      <c r="C42" s="7"/>
      <c r="D42" s="8" t="s">
        <v>5</v>
      </c>
      <c r="E42" s="7"/>
      <c r="F42" s="8" t="s">
        <v>6</v>
      </c>
      <c r="G42" s="8" t="s">
        <v>7</v>
      </c>
      <c r="H42" s="8" t="s">
        <v>8</v>
      </c>
      <c r="I42" s="8" t="s">
        <v>9</v>
      </c>
      <c r="J42" s="8" t="s">
        <v>10</v>
      </c>
      <c r="K42" s="8" t="s">
        <v>11</v>
      </c>
      <c r="L42" s="8" t="s">
        <v>12</v>
      </c>
      <c r="M42" s="8" t="s">
        <v>13</v>
      </c>
      <c r="N42" s="8" t="s">
        <v>14</v>
      </c>
      <c r="O42" s="8" t="s">
        <v>15</v>
      </c>
      <c r="P42" s="8" t="s">
        <v>16</v>
      </c>
      <c r="S42" s="6"/>
      <c r="T42" s="7"/>
      <c r="U42" s="8" t="s">
        <v>5</v>
      </c>
      <c r="V42" s="7"/>
      <c r="W42" s="8" t="s">
        <v>6</v>
      </c>
      <c r="X42" s="8" t="s">
        <v>7</v>
      </c>
      <c r="Y42" s="8" t="s">
        <v>8</v>
      </c>
      <c r="Z42" s="8" t="s">
        <v>9</v>
      </c>
      <c r="AA42" s="8" t="s">
        <v>10</v>
      </c>
      <c r="AB42" s="8" t="s">
        <v>11</v>
      </c>
      <c r="AC42" s="8" t="s">
        <v>12</v>
      </c>
      <c r="AD42" s="8" t="s">
        <v>13</v>
      </c>
      <c r="AE42" s="8" t="s">
        <v>14</v>
      </c>
      <c r="AF42" s="8" t="s">
        <v>15</v>
      </c>
      <c r="AG42" s="8" t="s">
        <v>16</v>
      </c>
    </row>
    <row r="43" spans="1:33" ht="15.75" thickBot="1">
      <c r="B43" s="9">
        <v>42095</v>
      </c>
      <c r="C43" s="10">
        <v>39</v>
      </c>
      <c r="D43" s="10">
        <v>29000</v>
      </c>
      <c r="E43" s="10">
        <v>14</v>
      </c>
      <c r="F43" s="10"/>
      <c r="G43" s="10"/>
      <c r="H43" s="10"/>
      <c r="I43" s="10"/>
      <c r="J43" s="10"/>
      <c r="K43" s="10"/>
      <c r="L43" s="10"/>
      <c r="M43" s="10"/>
      <c r="N43" s="10"/>
      <c r="O43" s="10"/>
      <c r="P43" s="10"/>
      <c r="S43" s="9">
        <v>42095</v>
      </c>
      <c r="T43" s="1">
        <v>39</v>
      </c>
      <c r="U43" s="10">
        <v>29000</v>
      </c>
      <c r="V43" s="1">
        <v>14</v>
      </c>
      <c r="W43" s="10">
        <f>U43*(MAX(V43-20,0)*2/60+MIN(V43,20)/60)*13/V43</f>
        <v>6283.3333333333339</v>
      </c>
      <c r="X43" s="10">
        <f>U43/59.7</f>
        <v>485.76214405360133</v>
      </c>
      <c r="Y43" s="1"/>
      <c r="Z43" s="1"/>
      <c r="AA43" s="1"/>
      <c r="AB43" s="1"/>
      <c r="AC43" s="1"/>
      <c r="AD43" s="1"/>
      <c r="AE43" s="1"/>
      <c r="AF43" s="1"/>
      <c r="AG43" s="1"/>
    </row>
    <row r="44" spans="1:33" ht="15.75" thickBot="1">
      <c r="B44" s="9">
        <v>42461</v>
      </c>
      <c r="C44" s="10">
        <v>40</v>
      </c>
      <c r="D44" s="10">
        <f>D43*(1+Introduction!$C$33)</f>
        <v>29434.999999999996</v>
      </c>
      <c r="E44" s="10">
        <v>15</v>
      </c>
      <c r="F44" s="10"/>
      <c r="G44" s="10"/>
      <c r="H44" s="10"/>
      <c r="I44" s="10"/>
      <c r="J44" s="10"/>
      <c r="K44" s="10"/>
      <c r="L44" s="10"/>
      <c r="M44" s="10"/>
      <c r="N44" s="10"/>
      <c r="O44" s="10"/>
      <c r="P44" s="10"/>
      <c r="S44" s="9">
        <v>42461</v>
      </c>
      <c r="T44" s="1">
        <v>40</v>
      </c>
      <c r="U44" s="10">
        <f>U43*(1+Introduction!$C$33)</f>
        <v>29434.999999999996</v>
      </c>
      <c r="V44" s="1">
        <v>15</v>
      </c>
      <c r="W44" s="10">
        <f>U44*(MAX(V44-20,0)*2/60+MIN(V44,20)/60)*13/V44</f>
        <v>6377.5833333333321</v>
      </c>
      <c r="X44" s="10">
        <f t="shared" ref="X44:X64" si="23">X43*(1+FPS2015_indexation)+U44/59.7</f>
        <v>986.09715242881066</v>
      </c>
      <c r="Y44" s="1"/>
      <c r="Z44" s="1"/>
      <c r="AA44" s="1"/>
      <c r="AB44" s="1"/>
      <c r="AC44" s="1"/>
      <c r="AD44" s="1"/>
      <c r="AE44" s="1"/>
      <c r="AF44" s="1"/>
      <c r="AG44" s="1"/>
    </row>
    <row r="45" spans="1:33" ht="15.75" thickBot="1">
      <c r="B45" s="9">
        <v>42826</v>
      </c>
      <c r="C45" s="10">
        <v>41</v>
      </c>
      <c r="D45" s="10">
        <f>D44*(1+Introduction!$C$33)</f>
        <v>29876.524999999994</v>
      </c>
      <c r="E45" s="10">
        <v>16</v>
      </c>
      <c r="F45" s="10"/>
      <c r="G45" s="10"/>
      <c r="H45" s="10"/>
      <c r="I45" s="10"/>
      <c r="J45" s="10"/>
      <c r="K45" s="10"/>
      <c r="L45" s="10"/>
      <c r="M45" s="10"/>
      <c r="N45" s="10"/>
      <c r="O45" s="10"/>
      <c r="P45" s="10"/>
      <c r="S45" s="9">
        <v>42826</v>
      </c>
      <c r="T45" s="1">
        <v>41</v>
      </c>
      <c r="U45" s="10">
        <f>U44*(1+Introduction!$C$33)</f>
        <v>29876.524999999994</v>
      </c>
      <c r="V45" s="1">
        <v>16</v>
      </c>
      <c r="W45" s="10">
        <f>U45*(MAX(V45-20,0)*2/60+MIN(V45,20)/60)*13/V45</f>
        <v>6473.2470833333318</v>
      </c>
      <c r="X45" s="10">
        <f t="shared" si="23"/>
        <v>1501.332914572864</v>
      </c>
      <c r="Y45" s="1"/>
      <c r="Z45" s="1"/>
      <c r="AA45" s="1"/>
      <c r="AB45" s="1"/>
      <c r="AC45" s="1"/>
      <c r="AD45" s="1"/>
      <c r="AE45" s="1"/>
      <c r="AF45" s="1"/>
      <c r="AG45" s="1"/>
    </row>
    <row r="46" spans="1:33" ht="15.75" thickBot="1">
      <c r="B46" s="9">
        <v>43191</v>
      </c>
      <c r="C46" s="10">
        <v>42</v>
      </c>
      <c r="D46" s="10">
        <f>D45*(1+Introduction!$C$33)</f>
        <v>30324.672874999993</v>
      </c>
      <c r="E46" s="10">
        <v>17</v>
      </c>
      <c r="F46" s="10"/>
      <c r="G46" s="10"/>
      <c r="H46" s="10"/>
      <c r="I46" s="10"/>
      <c r="J46" s="10"/>
      <c r="K46" s="10"/>
      <c r="L46" s="10"/>
      <c r="M46" s="10"/>
      <c r="N46" s="10"/>
      <c r="O46" s="10"/>
      <c r="P46" s="10"/>
      <c r="S46" s="9">
        <v>43191</v>
      </c>
      <c r="T46" s="1">
        <v>42</v>
      </c>
      <c r="U46" s="10">
        <f>U45*(1+Introduction!$C$33)</f>
        <v>30324.672874999993</v>
      </c>
      <c r="V46" s="1">
        <v>17</v>
      </c>
      <c r="W46" s="10">
        <f t="shared" ref="W46:W64" si="24">U46*(MAX(V46-20,0)*2/60+MIN(V46,20)/60)*13/V46</f>
        <v>6570.3457895833317</v>
      </c>
      <c r="X46" s="10">
        <f t="shared" si="23"/>
        <v>2031.8038777219424</v>
      </c>
      <c r="Y46" s="1"/>
      <c r="Z46" s="1"/>
      <c r="AA46" s="1"/>
      <c r="AB46" s="1"/>
      <c r="AC46" s="1"/>
      <c r="AD46" s="1"/>
      <c r="AE46" s="1"/>
      <c r="AF46" s="1"/>
      <c r="AG46" s="1"/>
    </row>
    <row r="47" spans="1:33" ht="15.75" thickBot="1">
      <c r="B47" s="9">
        <v>43556</v>
      </c>
      <c r="C47" s="10">
        <v>43</v>
      </c>
      <c r="D47" s="10">
        <f>D46*(1+Introduction!$C$33)*(1+$G$34)</f>
        <v>32712.571578423125</v>
      </c>
      <c r="E47" s="10">
        <v>18</v>
      </c>
      <c r="F47" s="10"/>
      <c r="G47" s="10"/>
      <c r="H47" s="10"/>
      <c r="I47" s="10"/>
      <c r="J47" s="10"/>
      <c r="K47" s="10"/>
      <c r="L47" s="10"/>
      <c r="M47" s="10"/>
      <c r="N47" s="10"/>
      <c r="O47" s="10"/>
      <c r="P47" s="10"/>
      <c r="S47" s="9">
        <v>43556</v>
      </c>
      <c r="T47" s="1">
        <v>43</v>
      </c>
      <c r="U47" s="10">
        <f>U46*(1+Introduction!$C$33)*(1+$G$34)</f>
        <v>32712.571578423125</v>
      </c>
      <c r="V47" s="1">
        <v>18</v>
      </c>
      <c r="W47" s="10">
        <f t="shared" si="24"/>
        <v>7087.7238419916766</v>
      </c>
      <c r="X47" s="10">
        <f t="shared" si="23"/>
        <v>2610.230208558175</v>
      </c>
      <c r="Y47" s="1"/>
      <c r="Z47" s="1"/>
      <c r="AA47" s="1"/>
      <c r="AB47" s="1"/>
      <c r="AC47" s="1"/>
      <c r="AD47" s="1"/>
      <c r="AE47" s="1"/>
      <c r="AF47" s="1"/>
      <c r="AG47" s="1"/>
    </row>
    <row r="48" spans="1:33" ht="15.75" thickBot="1">
      <c r="B48" s="9">
        <v>43922</v>
      </c>
      <c r="C48" s="10">
        <v>44</v>
      </c>
      <c r="D48" s="10">
        <f>D47*(1+Introduction!$C$33)</f>
        <v>33203.260152099472</v>
      </c>
      <c r="E48" s="10">
        <v>19</v>
      </c>
      <c r="F48" s="10"/>
      <c r="G48" s="10"/>
      <c r="H48" s="10"/>
      <c r="I48" s="10"/>
      <c r="J48" s="10"/>
      <c r="K48" s="10"/>
      <c r="L48" s="10"/>
      <c r="M48" s="10"/>
      <c r="N48" s="10"/>
      <c r="O48" s="10"/>
      <c r="P48" s="10"/>
      <c r="S48" s="9">
        <v>43922</v>
      </c>
      <c r="T48" s="1">
        <v>44</v>
      </c>
      <c r="U48" s="10">
        <f>U47*(1+Introduction!$C$33)</f>
        <v>33203.260152099472</v>
      </c>
      <c r="V48" s="1">
        <v>19</v>
      </c>
      <c r="W48" s="10">
        <f t="shared" si="24"/>
        <v>7194.0396996215522</v>
      </c>
      <c r="X48" s="10">
        <f t="shared" si="23"/>
        <v>3205.5521734470076</v>
      </c>
      <c r="Y48" s="1"/>
      <c r="Z48" s="1"/>
      <c r="AA48" s="1"/>
      <c r="AB48" s="1"/>
      <c r="AC48" s="1"/>
      <c r="AD48" s="1"/>
      <c r="AE48" s="1"/>
      <c r="AF48" s="1"/>
      <c r="AG48" s="1"/>
    </row>
    <row r="49" spans="2:33" ht="15.75" thickBot="1">
      <c r="B49" s="9">
        <v>44287</v>
      </c>
      <c r="C49" s="10">
        <v>45</v>
      </c>
      <c r="D49" s="10">
        <f>D48*(1+Introduction!$C$33)*(1+$G$35)</f>
        <v>35154.824907845461</v>
      </c>
      <c r="E49" s="10">
        <v>20</v>
      </c>
      <c r="F49" s="10">
        <f t="shared" ref="F49:F64" si="25">D49*(MAX(E49-20,0)*2/60+MIN(E49,20)/60)*$E$49/E49</f>
        <v>11718.27496928182</v>
      </c>
      <c r="G49" s="10">
        <v>0</v>
      </c>
      <c r="H49" s="10">
        <v>0</v>
      </c>
      <c r="I49" s="10">
        <v>0</v>
      </c>
      <c r="J49" s="10"/>
      <c r="K49" s="10"/>
      <c r="L49" s="10"/>
      <c r="M49" s="10"/>
      <c r="N49" s="10"/>
      <c r="O49" s="10"/>
      <c r="P49" s="10"/>
      <c r="S49" s="9">
        <v>44287</v>
      </c>
      <c r="T49" s="1">
        <v>45</v>
      </c>
      <c r="U49" s="10">
        <f>U48*(1+Introduction!$C$33)*(1+$G$35)</f>
        <v>35154.824907845461</v>
      </c>
      <c r="V49" s="1">
        <v>20</v>
      </c>
      <c r="W49" s="10">
        <f t="shared" si="24"/>
        <v>7616.8787300331824</v>
      </c>
      <c r="X49" s="10">
        <f t="shared" si="23"/>
        <v>3842.4934947060901</v>
      </c>
      <c r="Y49" s="1"/>
      <c r="Z49" s="1"/>
      <c r="AA49" s="1"/>
      <c r="AB49" s="1"/>
      <c r="AC49" s="1"/>
      <c r="AD49" s="1"/>
      <c r="AE49" s="1"/>
      <c r="AF49" s="1"/>
      <c r="AG49" s="1"/>
    </row>
    <row r="50" spans="2:33" ht="15.75" thickBot="1">
      <c r="B50" s="9">
        <v>44652</v>
      </c>
      <c r="C50" s="10">
        <v>46</v>
      </c>
      <c r="D50" s="10">
        <f>D49*(1+Introduction!$C$33)</f>
        <v>35682.147281463142</v>
      </c>
      <c r="E50" s="10">
        <v>21</v>
      </c>
      <c r="F50" s="10">
        <f t="shared" si="25"/>
        <v>12460.432384003001</v>
      </c>
      <c r="G50" s="10">
        <f t="shared" ref="G50:G64" si="26">G49*(1+FPS2015_indexation)+D50/59.7</f>
        <v>597.69090923723854</v>
      </c>
      <c r="H50" s="10">
        <v>0</v>
      </c>
      <c r="I50" s="10">
        <v>0</v>
      </c>
      <c r="J50" s="10"/>
      <c r="K50" s="10"/>
      <c r="L50" s="10"/>
      <c r="M50" s="10"/>
      <c r="N50" s="10"/>
      <c r="O50" s="10"/>
      <c r="P50" s="10"/>
      <c r="S50" s="9">
        <v>44652</v>
      </c>
      <c r="T50" s="1">
        <v>46</v>
      </c>
      <c r="U50" s="10">
        <f>U49*(1+Introduction!$C$33)</f>
        <v>35682.147281463142</v>
      </c>
      <c r="V50" s="1">
        <v>21</v>
      </c>
      <c r="W50" s="10">
        <f t="shared" si="24"/>
        <v>8099.2810496019501</v>
      </c>
      <c r="X50" s="10">
        <f t="shared" si="23"/>
        <v>4497.8218063639197</v>
      </c>
      <c r="Y50" s="1"/>
      <c r="Z50" s="1"/>
      <c r="AA50" s="1"/>
      <c r="AB50" s="1"/>
      <c r="AC50" s="1"/>
      <c r="AD50" s="1"/>
      <c r="AE50" s="1"/>
      <c r="AF50" s="1"/>
      <c r="AG50" s="1"/>
    </row>
    <row r="51" spans="2:33" ht="15.75" thickBot="1">
      <c r="B51" s="9">
        <v>45017</v>
      </c>
      <c r="C51" s="10">
        <v>47</v>
      </c>
      <c r="D51" s="10">
        <f>D50*(1+Introduction!$C$33)</f>
        <v>36217.379490685082</v>
      </c>
      <c r="E51" s="10">
        <v>22</v>
      </c>
      <c r="F51" s="10">
        <f t="shared" si="25"/>
        <v>13169.956178430939</v>
      </c>
      <c r="G51" s="10">
        <f t="shared" si="26"/>
        <v>1213.3125457515939</v>
      </c>
      <c r="H51" s="10">
        <v>0</v>
      </c>
      <c r="I51" s="10">
        <v>0</v>
      </c>
      <c r="J51" s="10"/>
      <c r="K51" s="10"/>
      <c r="L51" s="10"/>
      <c r="M51" s="10"/>
      <c r="N51" s="10"/>
      <c r="O51" s="10"/>
      <c r="P51" s="10"/>
      <c r="S51" s="9">
        <v>45017</v>
      </c>
      <c r="T51" s="1">
        <v>47</v>
      </c>
      <c r="U51" s="10">
        <f>U50*(1+Introduction!$C$33)</f>
        <v>36217.379490685082</v>
      </c>
      <c r="V51" s="1">
        <v>22</v>
      </c>
      <c r="W51" s="10">
        <f t="shared" si="24"/>
        <v>8560.4715159801108</v>
      </c>
      <c r="X51" s="10">
        <f t="shared" si="23"/>
        <v>5171.945406335175</v>
      </c>
      <c r="Y51" s="1"/>
      <c r="Z51" s="1"/>
      <c r="AA51" s="1"/>
      <c r="AB51" s="1"/>
      <c r="AC51" s="1"/>
      <c r="AD51" s="1"/>
      <c r="AE51" s="1"/>
      <c r="AF51" s="1"/>
      <c r="AG51" s="1"/>
    </row>
    <row r="52" spans="2:33" ht="15.75" thickBot="1">
      <c r="B52" s="9">
        <v>45383</v>
      </c>
      <c r="C52" s="10">
        <v>48</v>
      </c>
      <c r="D52" s="10">
        <f>D51*(1+Introduction!$C$33)</f>
        <v>36760.640183045354</v>
      </c>
      <c r="E52" s="10">
        <v>23</v>
      </c>
      <c r="F52" s="10">
        <f t="shared" si="25"/>
        <v>13851.835431292453</v>
      </c>
      <c r="G52" s="10">
        <f t="shared" si="26"/>
        <v>1847.2683509068015</v>
      </c>
      <c r="H52" s="10">
        <v>0</v>
      </c>
      <c r="I52" s="10">
        <v>0</v>
      </c>
      <c r="J52" s="10"/>
      <c r="K52" s="10"/>
      <c r="L52" s="10"/>
      <c r="M52" s="10"/>
      <c r="N52" s="10"/>
      <c r="O52" s="10"/>
      <c r="P52" s="10"/>
      <c r="S52" s="9">
        <v>45383</v>
      </c>
      <c r="T52" s="1">
        <v>48</v>
      </c>
      <c r="U52" s="10">
        <f>U51*(1+Introduction!$C$33)</f>
        <v>36760.640183045354</v>
      </c>
      <c r="V52" s="1">
        <v>23</v>
      </c>
      <c r="W52" s="10">
        <f t="shared" si="24"/>
        <v>9003.693030340095</v>
      </c>
      <c r="X52" s="10">
        <f t="shared" si="23"/>
        <v>5865.2807043991361</v>
      </c>
      <c r="Y52" s="1"/>
      <c r="Z52" s="1"/>
      <c r="AA52" s="1"/>
      <c r="AB52" s="1"/>
      <c r="AC52" s="1"/>
      <c r="AD52" s="1"/>
      <c r="AE52" s="1"/>
      <c r="AF52" s="1"/>
      <c r="AG52" s="1"/>
    </row>
    <row r="53" spans="2:33" ht="15.75" thickBot="1">
      <c r="B53" s="9">
        <v>45748</v>
      </c>
      <c r="C53" s="10">
        <v>49</v>
      </c>
      <c r="D53" s="10">
        <f>D52*(1+Introduction!$C$33)</f>
        <v>37312.04978579103</v>
      </c>
      <c r="E53" s="10">
        <v>24</v>
      </c>
      <c r="F53" s="10">
        <f t="shared" si="25"/>
        <v>14510.24158336318</v>
      </c>
      <c r="G53" s="10">
        <f t="shared" si="26"/>
        <v>2499.9698348938714</v>
      </c>
      <c r="H53" s="10">
        <v>0</v>
      </c>
      <c r="I53" s="10">
        <v>0</v>
      </c>
      <c r="J53" s="10"/>
      <c r="K53" s="10"/>
      <c r="L53" s="10"/>
      <c r="M53" s="10"/>
      <c r="N53" s="10"/>
      <c r="O53" s="10"/>
      <c r="P53" s="10"/>
      <c r="S53" s="9">
        <v>45748</v>
      </c>
      <c r="T53" s="1">
        <v>49</v>
      </c>
      <c r="U53" s="10">
        <f>U52*(1+Introduction!$C$33)</f>
        <v>37312.04978579103</v>
      </c>
      <c r="V53" s="1">
        <v>24</v>
      </c>
      <c r="W53" s="10">
        <f t="shared" si="24"/>
        <v>9431.657029186068</v>
      </c>
      <c r="X53" s="10">
        <f t="shared" si="23"/>
        <v>6578.2523736885905</v>
      </c>
      <c r="Y53" s="1"/>
      <c r="Z53" s="1"/>
      <c r="AA53" s="1"/>
      <c r="AB53" s="1"/>
      <c r="AC53" s="1"/>
      <c r="AD53" s="1"/>
      <c r="AE53" s="1"/>
      <c r="AF53" s="1"/>
      <c r="AG53" s="1"/>
    </row>
    <row r="54" spans="2:33" ht="15.75" thickBot="1">
      <c r="B54" s="9">
        <v>46113</v>
      </c>
      <c r="C54" s="10">
        <v>50</v>
      </c>
      <c r="D54" s="10">
        <f>D53*(1+Introduction!$C$33)*(1+$G$36)</f>
        <v>38691.735552082057</v>
      </c>
      <c r="E54" s="10">
        <v>25</v>
      </c>
      <c r="F54" s="10">
        <f t="shared" si="25"/>
        <v>15476.694220832824</v>
      </c>
      <c r="G54" s="10">
        <f t="shared" si="26"/>
        <v>3185.5721554839802</v>
      </c>
      <c r="H54" s="10">
        <v>0</v>
      </c>
      <c r="I54" s="10">
        <v>0</v>
      </c>
      <c r="J54" s="12">
        <v>24</v>
      </c>
      <c r="K54" s="39">
        <f>F54*2.25</f>
        <v>34822.561996873854</v>
      </c>
      <c r="L54" s="11">
        <v>0</v>
      </c>
      <c r="M54" s="11">
        <f>K54+L54</f>
        <v>34822.561996873854</v>
      </c>
      <c r="N54" s="39">
        <f>F54-K54/J54</f>
        <v>14025.754137629747</v>
      </c>
      <c r="O54" s="11">
        <v>0</v>
      </c>
      <c r="P54" s="11">
        <f>N54+O54</f>
        <v>14025.754137629747</v>
      </c>
      <c r="S54" s="9">
        <v>46113</v>
      </c>
      <c r="T54" s="1">
        <v>50</v>
      </c>
      <c r="U54" s="10">
        <f>U53*(1+Introduction!$C$33)*(1+$G$36)</f>
        <v>38691.735552082057</v>
      </c>
      <c r="V54" s="1">
        <v>25</v>
      </c>
      <c r="W54" s="10">
        <f t="shared" si="24"/>
        <v>10059.851243541336</v>
      </c>
      <c r="X54" s="10">
        <f t="shared" si="23"/>
        <v>7325.0289323606194</v>
      </c>
      <c r="Y54" s="1"/>
      <c r="Z54" s="1"/>
      <c r="AA54" s="16">
        <v>24</v>
      </c>
      <c r="AB54" s="39">
        <f>W54*2.25</f>
        <v>22634.665297968008</v>
      </c>
      <c r="AC54" s="11">
        <v>0</v>
      </c>
      <c r="AD54" s="11">
        <f>AB54+AC54</f>
        <v>22634.665297968008</v>
      </c>
      <c r="AE54" s="39">
        <f>W54-AB54/AA54</f>
        <v>9116.7401894593349</v>
      </c>
      <c r="AF54" s="11">
        <v>0</v>
      </c>
      <c r="AG54" s="11">
        <f>AE54+AF54</f>
        <v>9116.7401894593349</v>
      </c>
    </row>
    <row r="55" spans="2:33" ht="15.75" thickBot="1">
      <c r="B55" s="9">
        <v>46478</v>
      </c>
      <c r="C55" s="10">
        <v>51</v>
      </c>
      <c r="D55" s="10">
        <f>D54*(1+Introduction!$C$33)</f>
        <v>39272.11158536328</v>
      </c>
      <c r="E55" s="10">
        <v>26</v>
      </c>
      <c r="F55" s="10">
        <f t="shared" si="25"/>
        <v>16111.63552220032</v>
      </c>
      <c r="G55" s="10">
        <f t="shared" si="26"/>
        <v>3891.180052478941</v>
      </c>
      <c r="H55" s="10">
        <v>0</v>
      </c>
      <c r="I55" s="10">
        <v>0</v>
      </c>
      <c r="J55" s="12">
        <v>23.6</v>
      </c>
      <c r="K55" s="40">
        <f>F55*2.25</f>
        <v>36251.179924950724</v>
      </c>
      <c r="L55" s="10">
        <v>0</v>
      </c>
      <c r="M55" s="10">
        <f t="shared" ref="M55:M64" si="27">K55+L55</f>
        <v>36251.179924950724</v>
      </c>
      <c r="N55" s="40">
        <f>F55-K55/J55</f>
        <v>14575.568576227832</v>
      </c>
      <c r="O55" s="10">
        <v>0</v>
      </c>
      <c r="P55" s="10">
        <f t="shared" ref="P55:P64" si="28">N55+O55</f>
        <v>14575.568576227832</v>
      </c>
      <c r="S55" s="9">
        <v>46478</v>
      </c>
      <c r="T55" s="1">
        <v>51</v>
      </c>
      <c r="U55" s="10">
        <f>U54*(1+Introduction!$C$33)</f>
        <v>39272.11158536328</v>
      </c>
      <c r="V55" s="1">
        <v>26</v>
      </c>
      <c r="W55" s="10">
        <f t="shared" si="24"/>
        <v>10472.563089430208</v>
      </c>
      <c r="X55" s="10">
        <f t="shared" si="23"/>
        <v>8092.7286810087298</v>
      </c>
      <c r="Y55" s="1"/>
      <c r="Z55" s="1"/>
      <c r="AA55" s="16">
        <v>23.6</v>
      </c>
      <c r="AB55" s="40">
        <f>W55*2.25</f>
        <v>23563.266951217971</v>
      </c>
      <c r="AC55" s="10">
        <v>0</v>
      </c>
      <c r="AD55" s="10">
        <f t="shared" ref="AD55:AD64" si="29">AB55+AC55</f>
        <v>23563.266951217971</v>
      </c>
      <c r="AE55" s="40">
        <f>W55-AB55/AA55</f>
        <v>9474.1195745480909</v>
      </c>
      <c r="AF55" s="10">
        <v>0</v>
      </c>
      <c r="AG55" s="10">
        <f t="shared" ref="AG55:AG64" si="30">AE55+AF55</f>
        <v>9474.1195745480909</v>
      </c>
    </row>
    <row r="56" spans="2:33" ht="15.75" thickBot="1">
      <c r="B56" s="9">
        <v>46844</v>
      </c>
      <c r="C56" s="10">
        <v>52</v>
      </c>
      <c r="D56" s="10">
        <f>D55*(1+Introduction!$C$33)*(1+$G$37)</f>
        <v>40967.933216011603</v>
      </c>
      <c r="E56" s="10">
        <v>27</v>
      </c>
      <c r="F56" s="10">
        <f t="shared" si="25"/>
        <v>17196.416411659189</v>
      </c>
      <c r="G56" s="10">
        <f t="shared" si="26"/>
        <v>4635.7777903852475</v>
      </c>
      <c r="H56" s="10">
        <v>0</v>
      </c>
      <c r="I56" s="10">
        <v>0</v>
      </c>
      <c r="J56" s="12">
        <v>23.2</v>
      </c>
      <c r="K56" s="40">
        <f t="shared" ref="K56:K58" si="31">F56*2.25</f>
        <v>38691.936926233175</v>
      </c>
      <c r="L56" s="10">
        <v>0</v>
      </c>
      <c r="M56" s="10">
        <f t="shared" si="27"/>
        <v>38691.936926233175</v>
      </c>
      <c r="N56" s="40">
        <f t="shared" ref="N56:N58" si="32">F56-K56/J56</f>
        <v>15528.660509666381</v>
      </c>
      <c r="O56" s="10">
        <v>0</v>
      </c>
      <c r="P56" s="10">
        <f t="shared" si="28"/>
        <v>15528.660509666381</v>
      </c>
      <c r="S56" s="9">
        <v>46844</v>
      </c>
      <c r="T56" s="1">
        <v>52</v>
      </c>
      <c r="U56" s="10">
        <f>U55*(1+Introduction!$C$33)*(1+$G$37)</f>
        <v>40967.933216011603</v>
      </c>
      <c r="V56" s="1">
        <v>27</v>
      </c>
      <c r="W56" s="10">
        <f t="shared" si="24"/>
        <v>11177.670667578475</v>
      </c>
      <c r="X56" s="10">
        <f t="shared" si="23"/>
        <v>8900.3496483429808</v>
      </c>
      <c r="Y56" s="1"/>
      <c r="Z56" s="1"/>
      <c r="AA56" s="16">
        <v>23.2</v>
      </c>
      <c r="AB56" s="40">
        <f t="shared" ref="AB56:AB58" si="33">W56*2.25</f>
        <v>25149.759002051571</v>
      </c>
      <c r="AC56" s="10">
        <v>0</v>
      </c>
      <c r="AD56" s="10">
        <f t="shared" si="29"/>
        <v>25149.759002051571</v>
      </c>
      <c r="AE56" s="40">
        <f t="shared" ref="AE56:AE58" si="34">W56-AB56/AA56</f>
        <v>10093.629331283149</v>
      </c>
      <c r="AF56" s="10">
        <v>0</v>
      </c>
      <c r="AG56" s="10">
        <f t="shared" si="30"/>
        <v>10093.629331283149</v>
      </c>
    </row>
    <row r="57" spans="2:33" ht="15.75" thickBot="1">
      <c r="B57" s="9">
        <v>47209</v>
      </c>
      <c r="C57" s="10">
        <v>53</v>
      </c>
      <c r="D57" s="10">
        <f>D56*(1+Introduction!$C$33)</f>
        <v>41582.452214251774</v>
      </c>
      <c r="E57" s="10">
        <v>28</v>
      </c>
      <c r="F57" s="10">
        <f t="shared" si="25"/>
        <v>17821.050948965047</v>
      </c>
      <c r="G57" s="10">
        <f t="shared" si="26"/>
        <v>5401.8379449169352</v>
      </c>
      <c r="H57" s="10">
        <v>0</v>
      </c>
      <c r="I57" s="10">
        <v>0</v>
      </c>
      <c r="J57" s="12">
        <v>22.8</v>
      </c>
      <c r="K57" s="40">
        <f t="shared" si="31"/>
        <v>40097.364635171354</v>
      </c>
      <c r="L57" s="10">
        <v>0</v>
      </c>
      <c r="M57" s="10">
        <f t="shared" si="27"/>
        <v>40097.364635171354</v>
      </c>
      <c r="N57" s="40">
        <f t="shared" si="32"/>
        <v>16062.39460531718</v>
      </c>
      <c r="O57" s="10">
        <v>0</v>
      </c>
      <c r="P57" s="10">
        <f t="shared" si="28"/>
        <v>16062.39460531718</v>
      </c>
      <c r="S57" s="9">
        <v>47209</v>
      </c>
      <c r="T57" s="1">
        <v>53</v>
      </c>
      <c r="U57" s="10">
        <f>U56*(1+Introduction!$C$33)</f>
        <v>41582.452214251774</v>
      </c>
      <c r="V57" s="1">
        <v>28</v>
      </c>
      <c r="W57" s="10">
        <f t="shared" si="24"/>
        <v>11583.683116827278</v>
      </c>
      <c r="X57" s="10">
        <f t="shared" si="23"/>
        <v>9730.3783807440341</v>
      </c>
      <c r="Y57" s="1"/>
      <c r="Z57" s="1"/>
      <c r="AA57" s="16">
        <v>22.8</v>
      </c>
      <c r="AB57" s="40">
        <f t="shared" si="33"/>
        <v>26063.287012861376</v>
      </c>
      <c r="AC57" s="10">
        <v>0</v>
      </c>
      <c r="AD57" s="10">
        <f t="shared" si="29"/>
        <v>26063.287012861376</v>
      </c>
      <c r="AE57" s="40">
        <f t="shared" si="34"/>
        <v>10440.556493456166</v>
      </c>
      <c r="AF57" s="10">
        <v>0</v>
      </c>
      <c r="AG57" s="10">
        <f t="shared" si="30"/>
        <v>10440.556493456166</v>
      </c>
    </row>
    <row r="58" spans="2:33" ht="15.75" thickBot="1">
      <c r="B58" s="9">
        <v>47574</v>
      </c>
      <c r="C58" s="10">
        <v>54</v>
      </c>
      <c r="D58" s="10">
        <f>D57*(1+Introduction!$C$33)</f>
        <v>42206.18899746555</v>
      </c>
      <c r="E58" s="10">
        <v>29</v>
      </c>
      <c r="F58" s="10">
        <f t="shared" si="25"/>
        <v>18434.887148318285</v>
      </c>
      <c r="G58" s="10">
        <f t="shared" si="26"/>
        <v>6189.8368540817364</v>
      </c>
      <c r="H58" s="10">
        <v>0</v>
      </c>
      <c r="I58" s="10">
        <v>0</v>
      </c>
      <c r="J58" s="12">
        <v>22.3</v>
      </c>
      <c r="K58" s="40">
        <f t="shared" si="31"/>
        <v>41478.496083716142</v>
      </c>
      <c r="L58" s="10">
        <v>0</v>
      </c>
      <c r="M58" s="10">
        <f t="shared" si="27"/>
        <v>41478.496083716142</v>
      </c>
      <c r="N58" s="40">
        <f t="shared" si="32"/>
        <v>16574.864902411733</v>
      </c>
      <c r="O58" s="10">
        <v>0</v>
      </c>
      <c r="P58" s="10">
        <f t="shared" si="28"/>
        <v>16574.864902411733</v>
      </c>
      <c r="S58" s="9">
        <v>47574</v>
      </c>
      <c r="T58" s="1">
        <v>54</v>
      </c>
      <c r="U58" s="10">
        <f>U57*(1+Introduction!$C$33)</f>
        <v>42206.18899746555</v>
      </c>
      <c r="V58" s="1">
        <v>29</v>
      </c>
      <c r="W58" s="10">
        <f t="shared" si="24"/>
        <v>11982.676646406884</v>
      </c>
      <c r="X58" s="10">
        <f t="shared" si="23"/>
        <v>10583.305396446242</v>
      </c>
      <c r="Y58" s="1"/>
      <c r="Z58" s="1"/>
      <c r="AA58" s="16">
        <v>22.3</v>
      </c>
      <c r="AB58" s="40">
        <f t="shared" si="33"/>
        <v>26961.022454415488</v>
      </c>
      <c r="AC58" s="10">
        <v>0</v>
      </c>
      <c r="AD58" s="10">
        <f t="shared" si="29"/>
        <v>26961.022454415488</v>
      </c>
      <c r="AE58" s="40">
        <f t="shared" si="34"/>
        <v>10773.662186567624</v>
      </c>
      <c r="AF58" s="10">
        <v>0</v>
      </c>
      <c r="AG58" s="10">
        <f t="shared" si="30"/>
        <v>10773.662186567624</v>
      </c>
    </row>
    <row r="59" spans="2:33" ht="15.75" thickBot="1">
      <c r="B59" s="9">
        <v>47939</v>
      </c>
      <c r="C59" s="10">
        <v>55</v>
      </c>
      <c r="D59" s="10">
        <f>D58*(1+Introduction!$C$33)*(1+$G$38)</f>
        <v>45622.950631929081</v>
      </c>
      <c r="E59" s="10">
        <v>30</v>
      </c>
      <c r="F59" s="10">
        <f t="shared" si="25"/>
        <v>20276.866947524035</v>
      </c>
      <c r="G59" s="10">
        <f t="shared" si="26"/>
        <v>7046.887935065979</v>
      </c>
      <c r="H59" s="13">
        <v>0.78700000000000003</v>
      </c>
      <c r="I59" s="10">
        <f>G59*H59</f>
        <v>5545.9008048969254</v>
      </c>
      <c r="J59" s="12">
        <v>21.9</v>
      </c>
      <c r="K59" s="11">
        <f>F59/4*J59</f>
        <v>111015.84653769409</v>
      </c>
      <c r="L59" s="11">
        <f>I59/4*12</f>
        <v>16637.702414690775</v>
      </c>
      <c r="M59" s="11">
        <f t="shared" si="27"/>
        <v>127653.54895238487</v>
      </c>
      <c r="N59" s="11">
        <f>F59*3/4</f>
        <v>15207.650210643027</v>
      </c>
      <c r="O59" s="11">
        <f>I59*3/4</f>
        <v>4159.4256036726938</v>
      </c>
      <c r="P59" s="11">
        <f t="shared" si="28"/>
        <v>19367.075814315722</v>
      </c>
      <c r="S59" s="9">
        <v>47939</v>
      </c>
      <c r="T59" s="1">
        <v>55</v>
      </c>
      <c r="U59" s="10">
        <f>U58*(1+Introduction!$C$33)*(1+$G$38)</f>
        <v>45622.950631929081</v>
      </c>
      <c r="V59" s="1">
        <v>30</v>
      </c>
      <c r="W59" s="10">
        <f t="shared" si="24"/>
        <v>13179.963515890622</v>
      </c>
      <c r="X59" s="10">
        <f t="shared" si="23"/>
        <v>11506.258505565951</v>
      </c>
      <c r="Y59" s="17">
        <v>0.78700000000000003</v>
      </c>
      <c r="Z59" s="10">
        <f>X59*Y59</f>
        <v>9055.4254438804037</v>
      </c>
      <c r="AA59" s="16">
        <v>21.9</v>
      </c>
      <c r="AB59" s="11">
        <f>W59/4*AA59</f>
        <v>72160.300249501146</v>
      </c>
      <c r="AC59" s="11">
        <f>Z59/4*12</f>
        <v>27166.276331641209</v>
      </c>
      <c r="AD59" s="11">
        <f t="shared" si="29"/>
        <v>99326.576581142348</v>
      </c>
      <c r="AE59" s="11">
        <f>W59*3/4</f>
        <v>9884.9726369179662</v>
      </c>
      <c r="AF59" s="11">
        <f>Z59*3/4</f>
        <v>6791.5690829103023</v>
      </c>
      <c r="AG59" s="11">
        <f t="shared" si="30"/>
        <v>16676.541719828267</v>
      </c>
    </row>
    <row r="60" spans="2:33" ht="15.75" thickBot="1">
      <c r="B60" s="9">
        <v>48305</v>
      </c>
      <c r="C60" s="10">
        <v>56</v>
      </c>
      <c r="D60" s="10">
        <f>D59*(1+Introduction!$C$33)</f>
        <v>46307.294891408012</v>
      </c>
      <c r="E60" s="10">
        <v>30</v>
      </c>
      <c r="F60" s="10">
        <f t="shared" si="25"/>
        <v>20581.019951736896</v>
      </c>
      <c r="G60" s="10">
        <f t="shared" si="26"/>
        <v>7928.25783518758</v>
      </c>
      <c r="H60" s="13">
        <v>0.82299999999999995</v>
      </c>
      <c r="I60" s="10">
        <f t="shared" ref="I60:I64" si="35">G60*H60</f>
        <v>6524.9561983593776</v>
      </c>
      <c r="J60" s="12">
        <v>21.4</v>
      </c>
      <c r="K60" s="10">
        <f>F60/4*J60</f>
        <v>110108.45674179238</v>
      </c>
      <c r="L60" s="10">
        <f t="shared" ref="L60:L64" si="36">I60/4*12</f>
        <v>19574.868595078133</v>
      </c>
      <c r="M60" s="10">
        <f t="shared" si="27"/>
        <v>129683.32533687052</v>
      </c>
      <c r="N60" s="10">
        <f>F60*3/4</f>
        <v>15435.764963802672</v>
      </c>
      <c r="O60" s="10">
        <f>I60*3/4</f>
        <v>4893.7171487695332</v>
      </c>
      <c r="P60" s="10">
        <f t="shared" si="28"/>
        <v>20329.482112572205</v>
      </c>
      <c r="S60" s="9">
        <v>48305</v>
      </c>
      <c r="T60" s="1">
        <v>56</v>
      </c>
      <c r="U60" s="10">
        <f>U59*(1+Introduction!$C$33)</f>
        <v>46307.294891408012</v>
      </c>
      <c r="V60" s="1">
        <v>30</v>
      </c>
      <c r="W60" s="10">
        <f t="shared" si="24"/>
        <v>13377.662968628982</v>
      </c>
      <c r="X60" s="10">
        <f t="shared" si="23"/>
        <v>12454.51896424505</v>
      </c>
      <c r="Y60" s="17">
        <v>0.82299999999999995</v>
      </c>
      <c r="Z60" s="10">
        <f t="shared" ref="Z60:Z64" si="37">X60*Y60</f>
        <v>10250.069107573676</v>
      </c>
      <c r="AA60" s="16">
        <v>21.4</v>
      </c>
      <c r="AB60" s="10">
        <f>W60/4*AA60</f>
        <v>71570.49688216504</v>
      </c>
      <c r="AC60" s="10">
        <f t="shared" ref="AC60:AC64" si="38">Z60/4*12</f>
        <v>30750.207322721028</v>
      </c>
      <c r="AD60" s="10">
        <f t="shared" si="29"/>
        <v>102320.70420488607</v>
      </c>
      <c r="AE60" s="10">
        <f>W60*3/4</f>
        <v>10033.247226471736</v>
      </c>
      <c r="AF60" s="10">
        <f>Z60*3/4</f>
        <v>7687.5518306802569</v>
      </c>
      <c r="AG60" s="10">
        <f t="shared" si="30"/>
        <v>17720.799057151991</v>
      </c>
    </row>
    <row r="61" spans="2:33" ht="15.75" thickBot="1">
      <c r="B61" s="9">
        <v>48670</v>
      </c>
      <c r="C61" s="10">
        <v>57</v>
      </c>
      <c r="D61" s="10">
        <f>D60*(1+Introduction!$C$33)</f>
        <v>47001.904314779131</v>
      </c>
      <c r="E61" s="10">
        <v>30</v>
      </c>
      <c r="F61" s="10">
        <f t="shared" si="25"/>
        <v>20889.735251012949</v>
      </c>
      <c r="G61" s="10">
        <f t="shared" si="26"/>
        <v>8834.4832825274389</v>
      </c>
      <c r="H61" s="13">
        <v>0.86299999999999999</v>
      </c>
      <c r="I61" s="10">
        <f t="shared" si="35"/>
        <v>7624.1590728211795</v>
      </c>
      <c r="J61" s="12">
        <v>20.9</v>
      </c>
      <c r="K61" s="10">
        <f t="shared" ref="K61:K64" si="39">F61/4*J61</f>
        <v>109148.86668654265</v>
      </c>
      <c r="L61" s="10">
        <f t="shared" si="36"/>
        <v>22872.477218463537</v>
      </c>
      <c r="M61" s="10">
        <f t="shared" si="27"/>
        <v>132021.34390500619</v>
      </c>
      <c r="N61" s="10">
        <f t="shared" ref="N61:N64" si="40">F61*3/4</f>
        <v>15667.301438259712</v>
      </c>
      <c r="O61" s="10">
        <f t="shared" ref="O61:O64" si="41">I61*3/4</f>
        <v>5718.1193046158842</v>
      </c>
      <c r="P61" s="10">
        <f t="shared" si="28"/>
        <v>21385.420742875598</v>
      </c>
      <c r="S61" s="9">
        <v>48670</v>
      </c>
      <c r="T61" s="1">
        <v>57</v>
      </c>
      <c r="U61" s="10">
        <f>U60*(1+Introduction!$C$33)</f>
        <v>47001.904314779131</v>
      </c>
      <c r="V61" s="1">
        <v>30</v>
      </c>
      <c r="W61" s="10">
        <f t="shared" si="24"/>
        <v>13578.327913158417</v>
      </c>
      <c r="X61" s="10">
        <f t="shared" si="23"/>
        <v>13428.638328520768</v>
      </c>
      <c r="Y61" s="17">
        <v>0.86299999999999999</v>
      </c>
      <c r="Z61" s="10">
        <f t="shared" si="37"/>
        <v>11588.914877513424</v>
      </c>
      <c r="AA61" s="16">
        <v>20.9</v>
      </c>
      <c r="AB61" s="10">
        <f t="shared" ref="AB61:AB64" si="42">W61/4*AA61</f>
        <v>70946.763346252716</v>
      </c>
      <c r="AC61" s="10">
        <f t="shared" si="38"/>
        <v>34766.744632540271</v>
      </c>
      <c r="AD61" s="10">
        <f t="shared" si="29"/>
        <v>105713.50797879299</v>
      </c>
      <c r="AE61" s="10">
        <f t="shared" ref="AE61:AE64" si="43">W61*3/4</f>
        <v>10183.745934868813</v>
      </c>
      <c r="AF61" s="10">
        <f t="shared" ref="AF61:AF64" si="44">Z61*3/4</f>
        <v>8691.6861581350677</v>
      </c>
      <c r="AG61" s="10">
        <f t="shared" si="30"/>
        <v>18875.432093003881</v>
      </c>
    </row>
    <row r="62" spans="2:33" ht="15.75" thickBot="1">
      <c r="B62" s="9">
        <v>49035</v>
      </c>
      <c r="C62" s="10">
        <v>58</v>
      </c>
      <c r="D62" s="10">
        <f>D61*(1+Introduction!$C$33)</f>
        <v>47706.932879500811</v>
      </c>
      <c r="E62" s="10">
        <v>30</v>
      </c>
      <c r="F62" s="10">
        <f t="shared" si="25"/>
        <v>21203.08127977814</v>
      </c>
      <c r="G62" s="10">
        <f t="shared" si="26"/>
        <v>9766.1116352745776</v>
      </c>
      <c r="H62" s="13">
        <v>0.90500000000000003</v>
      </c>
      <c r="I62" s="10">
        <f t="shared" si="35"/>
        <v>8838.3310299234927</v>
      </c>
      <c r="J62" s="12">
        <v>20.399999999999999</v>
      </c>
      <c r="K62" s="10">
        <f t="shared" si="39"/>
        <v>108135.71452686851</v>
      </c>
      <c r="L62" s="10">
        <f t="shared" si="36"/>
        <v>26514.993089770476</v>
      </c>
      <c r="M62" s="10">
        <f t="shared" si="27"/>
        <v>134650.70761663897</v>
      </c>
      <c r="N62" s="10">
        <f t="shared" si="40"/>
        <v>15902.310959833605</v>
      </c>
      <c r="O62" s="10">
        <f t="shared" si="41"/>
        <v>6628.7482724426191</v>
      </c>
      <c r="P62" s="10">
        <f t="shared" si="28"/>
        <v>22531.059232276224</v>
      </c>
      <c r="S62" s="9">
        <v>49035</v>
      </c>
      <c r="T62" s="1">
        <v>58</v>
      </c>
      <c r="U62" s="10">
        <f>U61*(1+Introduction!$C$33)</f>
        <v>47706.932879500811</v>
      </c>
      <c r="V62" s="1">
        <v>30</v>
      </c>
      <c r="W62" s="10">
        <f t="shared" si="24"/>
        <v>13782.002831855789</v>
      </c>
      <c r="X62" s="10">
        <f t="shared" si="23"/>
        <v>14429.179006957806</v>
      </c>
      <c r="Y62" s="17">
        <v>0.90500000000000003</v>
      </c>
      <c r="Z62" s="10">
        <f t="shared" si="37"/>
        <v>13058.407001296815</v>
      </c>
      <c r="AA62" s="16">
        <v>20.399999999999999</v>
      </c>
      <c r="AB62" s="10">
        <f t="shared" si="42"/>
        <v>70288.214442464523</v>
      </c>
      <c r="AC62" s="10">
        <f t="shared" si="38"/>
        <v>39175.221003890445</v>
      </c>
      <c r="AD62" s="10">
        <f t="shared" si="29"/>
        <v>109463.43544635497</v>
      </c>
      <c r="AE62" s="10">
        <f t="shared" si="43"/>
        <v>10336.502123891842</v>
      </c>
      <c r="AF62" s="10">
        <f t="shared" si="44"/>
        <v>9793.8052509726112</v>
      </c>
      <c r="AG62" s="10">
        <f t="shared" si="30"/>
        <v>20130.307374864453</v>
      </c>
    </row>
    <row r="63" spans="2:33" ht="15.75" thickBot="1">
      <c r="B63" s="9">
        <v>49400</v>
      </c>
      <c r="C63" s="10">
        <v>59</v>
      </c>
      <c r="D63" s="10">
        <f>D62*(1+Introduction!$C$33)</f>
        <v>48422.536872693316</v>
      </c>
      <c r="E63" s="10">
        <v>30</v>
      </c>
      <c r="F63" s="10">
        <f t="shared" si="25"/>
        <v>21521.127498974805</v>
      </c>
      <c r="G63" s="10">
        <f t="shared" si="26"/>
        <v>10723.701079865559</v>
      </c>
      <c r="H63" s="13">
        <v>0.95099999999999996</v>
      </c>
      <c r="I63" s="10">
        <f t="shared" si="35"/>
        <v>10198.239726952146</v>
      </c>
      <c r="J63" s="12">
        <v>19.899999999999999</v>
      </c>
      <c r="K63" s="10">
        <f t="shared" si="39"/>
        <v>107067.60930739965</v>
      </c>
      <c r="L63" s="10">
        <f t="shared" si="36"/>
        <v>30594.719180856438</v>
      </c>
      <c r="M63" s="10">
        <f t="shared" si="27"/>
        <v>137662.32848825608</v>
      </c>
      <c r="N63" s="10">
        <f t="shared" si="40"/>
        <v>16140.845624231104</v>
      </c>
      <c r="O63" s="10">
        <f t="shared" si="41"/>
        <v>7648.6797952141096</v>
      </c>
      <c r="P63" s="10">
        <f t="shared" si="28"/>
        <v>23789.525419445214</v>
      </c>
      <c r="S63" s="9">
        <v>49400</v>
      </c>
      <c r="T63" s="1">
        <v>59</v>
      </c>
      <c r="U63" s="10">
        <f>U62*(1+Introduction!$C$33)</f>
        <v>48422.536872693316</v>
      </c>
      <c r="V63" s="1">
        <v>30</v>
      </c>
      <c r="W63" s="10">
        <f t="shared" si="24"/>
        <v>13988.732874333624</v>
      </c>
      <c r="X63" s="10">
        <f t="shared" si="23"/>
        <v>15456.714462124035</v>
      </c>
      <c r="Y63" s="17">
        <v>0.95099999999999996</v>
      </c>
      <c r="Z63" s="10">
        <f t="shared" si="37"/>
        <v>14699.335453479956</v>
      </c>
      <c r="AA63" s="16">
        <v>19.899999999999999</v>
      </c>
      <c r="AB63" s="10">
        <f t="shared" si="42"/>
        <v>69593.946049809776</v>
      </c>
      <c r="AC63" s="10">
        <f t="shared" si="38"/>
        <v>44098.006360439867</v>
      </c>
      <c r="AD63" s="10">
        <f t="shared" si="29"/>
        <v>113691.95241024965</v>
      </c>
      <c r="AE63" s="10">
        <f t="shared" si="43"/>
        <v>10491.549655750217</v>
      </c>
      <c r="AF63" s="10">
        <f t="shared" si="44"/>
        <v>11024.501590109967</v>
      </c>
      <c r="AG63" s="10">
        <f t="shared" si="30"/>
        <v>21516.051245860184</v>
      </c>
    </row>
    <row r="64" spans="2:33" ht="15.75" thickBot="1">
      <c r="B64" s="9">
        <v>49766</v>
      </c>
      <c r="C64" s="10">
        <v>60</v>
      </c>
      <c r="D64" s="10">
        <f>D63*(1+Introduction!$C$33)</f>
        <v>49148.874925783712</v>
      </c>
      <c r="E64" s="10">
        <v>30</v>
      </c>
      <c r="F64" s="10">
        <f t="shared" si="25"/>
        <v>21843.944411459426</v>
      </c>
      <c r="G64" s="10">
        <f t="shared" si="26"/>
        <v>11707.820832676334</v>
      </c>
      <c r="H64" s="13">
        <v>1</v>
      </c>
      <c r="I64" s="10">
        <f t="shared" si="35"/>
        <v>11707.820832676334</v>
      </c>
      <c r="J64" s="12">
        <v>19.399999999999999</v>
      </c>
      <c r="K64" s="11">
        <f t="shared" si="39"/>
        <v>105943.13039557821</v>
      </c>
      <c r="L64" s="11">
        <f t="shared" si="36"/>
        <v>35123.462498029003</v>
      </c>
      <c r="M64" s="11">
        <f t="shared" si="27"/>
        <v>141066.59289360722</v>
      </c>
      <c r="N64" s="11">
        <f t="shared" si="40"/>
        <v>16382.958308594571</v>
      </c>
      <c r="O64" s="11">
        <f t="shared" si="41"/>
        <v>8780.8656245072507</v>
      </c>
      <c r="P64" s="11">
        <f t="shared" si="28"/>
        <v>25163.823933101819</v>
      </c>
      <c r="S64" s="9">
        <v>49766</v>
      </c>
      <c r="T64" s="1">
        <v>60</v>
      </c>
      <c r="U64" s="10">
        <f>U63*(1+Introduction!$C$33)</f>
        <v>49148.874925783712</v>
      </c>
      <c r="V64" s="1">
        <v>30</v>
      </c>
      <c r="W64" s="10">
        <f t="shared" si="24"/>
        <v>14198.563867448627</v>
      </c>
      <c r="X64" s="10">
        <f t="shared" si="23"/>
        <v>16511.829415668686</v>
      </c>
      <c r="Y64" s="17">
        <v>1</v>
      </c>
      <c r="Z64" s="10">
        <f t="shared" si="37"/>
        <v>16511.829415668686</v>
      </c>
      <c r="AA64" s="16">
        <v>19.399999999999999</v>
      </c>
      <c r="AB64" s="11">
        <f t="shared" si="42"/>
        <v>68863.034757125832</v>
      </c>
      <c r="AC64" s="11">
        <f t="shared" si="38"/>
        <v>49535.488247006055</v>
      </c>
      <c r="AD64" s="11">
        <f t="shared" si="29"/>
        <v>118398.52300413189</v>
      </c>
      <c r="AE64" s="11">
        <f t="shared" si="43"/>
        <v>10648.922900586471</v>
      </c>
      <c r="AF64" s="11">
        <f t="shared" si="44"/>
        <v>12383.872061751514</v>
      </c>
      <c r="AG64" s="11">
        <f t="shared" si="30"/>
        <v>23032.794962337983</v>
      </c>
    </row>
    <row r="66" spans="2:19">
      <c r="C66" s="72" t="s">
        <v>119</v>
      </c>
      <c r="Q66" s="72" t="s">
        <v>120</v>
      </c>
    </row>
    <row r="67" spans="2:19">
      <c r="B67" s="46" t="s">
        <v>5</v>
      </c>
      <c r="C67" t="s">
        <v>52</v>
      </c>
      <c r="Q67" s="43" t="s">
        <v>122</v>
      </c>
    </row>
    <row r="68" spans="2:19">
      <c r="B68" s="46" t="s">
        <v>6</v>
      </c>
      <c r="C68" s="48" t="s">
        <v>54</v>
      </c>
      <c r="Q68" s="43" t="s">
        <v>83</v>
      </c>
    </row>
    <row r="69" spans="2:19">
      <c r="B69" s="46"/>
      <c r="C69" s="49" t="s">
        <v>55</v>
      </c>
      <c r="Q69" s="43" t="s">
        <v>67</v>
      </c>
    </row>
    <row r="70" spans="2:19">
      <c r="B70" s="46"/>
      <c r="C70" s="49" t="s">
        <v>56</v>
      </c>
    </row>
    <row r="71" spans="2:19">
      <c r="B71" s="46"/>
      <c r="C71" s="49" t="s">
        <v>57</v>
      </c>
    </row>
    <row r="72" spans="2:19">
      <c r="B72" s="46"/>
      <c r="C72" s="50" t="s">
        <v>58</v>
      </c>
    </row>
    <row r="73" spans="2:19">
      <c r="B73" s="46"/>
      <c r="C73" s="50" t="s">
        <v>59</v>
      </c>
    </row>
    <row r="74" spans="2:19">
      <c r="B74" s="46" t="s">
        <v>7</v>
      </c>
      <c r="C74" t="s">
        <v>121</v>
      </c>
      <c r="Q74" s="43" t="s">
        <v>123</v>
      </c>
      <c r="S74" s="43" t="s">
        <v>82</v>
      </c>
    </row>
    <row r="75" spans="2:19">
      <c r="B75" s="46" t="s">
        <v>8</v>
      </c>
      <c r="C75" t="s">
        <v>127</v>
      </c>
      <c r="J75" s="43"/>
      <c r="Q75" s="43" t="s">
        <v>47</v>
      </c>
    </row>
    <row r="76" spans="2:19">
      <c r="B76" s="46" t="s">
        <v>9</v>
      </c>
      <c r="C76" s="47" t="s">
        <v>49</v>
      </c>
    </row>
    <row r="77" spans="2:19">
      <c r="B77" s="46" t="s">
        <v>10</v>
      </c>
      <c r="C77" t="s">
        <v>126</v>
      </c>
      <c r="Q77" s="43" t="s">
        <v>48</v>
      </c>
    </row>
    <row r="78" spans="2:19">
      <c r="B78" s="46" t="s">
        <v>11</v>
      </c>
      <c r="C78" t="s">
        <v>60</v>
      </c>
      <c r="Q78" s="43" t="s">
        <v>66</v>
      </c>
    </row>
    <row r="79" spans="2:19">
      <c r="B79" s="46"/>
      <c r="C79" s="49" t="s">
        <v>61</v>
      </c>
    </row>
    <row r="80" spans="2:19">
      <c r="B80" s="46"/>
      <c r="C80" s="49" t="s">
        <v>62</v>
      </c>
    </row>
    <row r="81" spans="2:3">
      <c r="B81" s="46" t="s">
        <v>12</v>
      </c>
      <c r="C81" s="47" t="s">
        <v>53</v>
      </c>
    </row>
    <row r="82" spans="2:3">
      <c r="B82" s="46" t="s">
        <v>13</v>
      </c>
      <c r="C82" s="47" t="s">
        <v>51</v>
      </c>
    </row>
    <row r="83" spans="2:3">
      <c r="B83" s="46" t="s">
        <v>14</v>
      </c>
      <c r="C83" s="49" t="s">
        <v>63</v>
      </c>
    </row>
    <row r="84" spans="2:3">
      <c r="B84" s="46"/>
      <c r="C84" s="49" t="s">
        <v>64</v>
      </c>
    </row>
    <row r="85" spans="2:3">
      <c r="B85" s="46" t="s">
        <v>15</v>
      </c>
      <c r="C85" s="51" t="s">
        <v>65</v>
      </c>
    </row>
    <row r="86" spans="2:3">
      <c r="B86" s="46" t="s">
        <v>16</v>
      </c>
      <c r="C86" s="47" t="s">
        <v>50</v>
      </c>
    </row>
    <row r="87" spans="2:3">
      <c r="B87" s="46"/>
    </row>
    <row r="88" spans="2:3">
      <c r="B88" s="46"/>
    </row>
  </sheetData>
  <sheetProtection algorithmName="SHA-512" hashValue="RbB6PNX04vf0jlaeXRWMBreL5cRP9//Mnh4orBOaBSVCR5MHnNEoUGxjrYqVs4uk0htrUK2TwxhZtnLwBWLnjw==" saltValue="GGrWjWNXzODBX4XmsAJKxQ==" spinCount="100000" sheet="1" objects="1" scenarios="1"/>
  <hyperlinks>
    <hyperlink ref="Q75" r:id="rId1" xr:uid="{A8F777F9-DA5D-4261-BA72-E0092A297916}"/>
    <hyperlink ref="Q77" r:id="rId2" xr:uid="{43B25C35-7883-4745-BD44-0B74424F38C0}"/>
    <hyperlink ref="Q78" r:id="rId3" display="https://fpsmember.org/fps-1992/how-much-lump-sum-can-i-take" xr:uid="{6B96D3A1-5E3C-489C-A9EB-1CDC966AEADE}"/>
    <hyperlink ref="Q69" r:id="rId4" display="https://fpsmember.org/fps-2015/double-accrual-guarantee" xr:uid="{2635AE93-EB3F-406D-B356-8D5BC5E7848E}"/>
    <hyperlink ref="S74" r:id="rId5" display="https://fpsmember.org/fps-2015/how-my-pension-worked-out" xr:uid="{8A01E42B-9646-48D2-B55A-B7C80583F48A}"/>
    <hyperlink ref="Q68" r:id="rId6" display="https://fpsmember.org/fps-1992/how-my-pension-worked-out" xr:uid="{A863FB3D-3002-44C7-826C-9A0D443A8953}"/>
    <hyperlink ref="Q67" r:id="rId7" display="https://fpsmember.org/fps-1992" xr:uid="{9B28A9FE-6A2B-4013-801E-688D1C9D1B29}"/>
    <hyperlink ref="Q74" r:id="rId8" display="https://fpsmember.org/fps-2015" xr:uid="{955A9D77-4CE4-4241-865C-CA7034FD4ACA}"/>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9ADD-8176-4D8C-8962-DE26623EB462}">
  <sheetPr codeName="Sheet3"/>
  <dimension ref="A1:AG74"/>
  <sheetViews>
    <sheetView showGridLines="0" zoomScale="80" zoomScaleNormal="80" workbookViewId="0"/>
  </sheetViews>
  <sheetFormatPr defaultRowHeight="15"/>
  <cols>
    <col min="2" max="2" width="11" customWidth="1"/>
    <col min="3" max="7" width="11.5703125" customWidth="1"/>
    <col min="8" max="8" width="11.85546875" customWidth="1"/>
    <col min="9" max="10" width="11.140625" customWidth="1"/>
    <col min="11" max="11" width="11.5703125" customWidth="1"/>
    <col min="12" max="13" width="11.140625" customWidth="1"/>
    <col min="14" max="14" width="11.85546875" customWidth="1"/>
    <col min="15" max="15" width="12.28515625" customWidth="1"/>
    <col min="16" max="16" width="13.140625" customWidth="1"/>
    <col min="17" max="17" width="17.42578125" customWidth="1"/>
    <col min="18" max="18" width="7.7109375" customWidth="1"/>
    <col min="19" max="19" width="12" customWidth="1"/>
    <col min="21" max="30" width="11.140625" customWidth="1"/>
    <col min="31" max="33" width="12.28515625" customWidth="1"/>
  </cols>
  <sheetData>
    <row r="1" spans="1:33" ht="26.25">
      <c r="A1" s="52" t="s">
        <v>30</v>
      </c>
    </row>
    <row r="2" spans="1:33" ht="21.75" customHeight="1">
      <c r="A2" s="53" t="s">
        <v>128</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108</v>
      </c>
      <c r="D5" s="5" t="s">
        <v>109</v>
      </c>
      <c r="E5" s="5" t="s">
        <v>98</v>
      </c>
      <c r="F5" s="5" t="s">
        <v>99</v>
      </c>
      <c r="G5" s="5" t="s">
        <v>100</v>
      </c>
      <c r="H5" s="5" t="s">
        <v>101</v>
      </c>
      <c r="I5" s="5" t="s">
        <v>102</v>
      </c>
      <c r="J5" s="5" t="s">
        <v>103</v>
      </c>
      <c r="K5" s="5" t="s">
        <v>104</v>
      </c>
      <c r="L5" s="5" t="s">
        <v>105</v>
      </c>
      <c r="M5" s="5" t="s">
        <v>3</v>
      </c>
      <c r="N5" s="5" t="s">
        <v>106</v>
      </c>
      <c r="O5" s="5" t="s">
        <v>107</v>
      </c>
      <c r="P5" s="5" t="s">
        <v>4</v>
      </c>
      <c r="S5" s="4" t="s">
        <v>2</v>
      </c>
      <c r="T5" s="5" t="s">
        <v>108</v>
      </c>
      <c r="U5" s="5" t="s">
        <v>109</v>
      </c>
      <c r="V5" s="5" t="s">
        <v>98</v>
      </c>
      <c r="W5" s="5" t="s">
        <v>99</v>
      </c>
      <c r="X5" s="5" t="s">
        <v>100</v>
      </c>
      <c r="Y5" s="5" t="s">
        <v>101</v>
      </c>
      <c r="Z5" s="5" t="s">
        <v>102</v>
      </c>
      <c r="AA5" s="5" t="s">
        <v>103</v>
      </c>
      <c r="AB5" s="5" t="s">
        <v>104</v>
      </c>
      <c r="AC5" s="5" t="s">
        <v>105</v>
      </c>
      <c r="AD5" s="5" t="s">
        <v>3</v>
      </c>
      <c r="AE5" s="5" t="s">
        <v>106</v>
      </c>
      <c r="AF5" s="5" t="s">
        <v>107</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44</v>
      </c>
      <c r="D7" s="10">
        <v>29000</v>
      </c>
      <c r="E7" s="10">
        <v>24</v>
      </c>
      <c r="F7" s="10"/>
      <c r="G7" s="10"/>
      <c r="H7" s="10"/>
      <c r="I7" s="10"/>
      <c r="J7" s="10"/>
      <c r="K7" s="10"/>
      <c r="L7" s="10"/>
      <c r="M7" s="10"/>
      <c r="N7" s="10"/>
      <c r="O7" s="10"/>
      <c r="P7" s="10"/>
      <c r="S7" s="9">
        <v>42095</v>
      </c>
      <c r="T7" s="10">
        <v>44</v>
      </c>
      <c r="U7" s="10">
        <v>29000</v>
      </c>
      <c r="V7" s="10">
        <v>24</v>
      </c>
      <c r="W7" s="10">
        <f t="shared" ref="W7:W13" si="0">U7*(MAX(V7-20,0)*2/60+MIN(V7,20)/60)*23/V7</f>
        <v>12969.444444444445</v>
      </c>
      <c r="X7" s="10">
        <f>U7/59.7</f>
        <v>485.76214405360133</v>
      </c>
      <c r="Y7" s="1"/>
      <c r="Z7" s="1"/>
      <c r="AA7" s="1"/>
      <c r="AB7" s="1"/>
      <c r="AC7" s="1"/>
      <c r="AD7" s="1"/>
      <c r="AE7" s="1"/>
      <c r="AF7" s="1"/>
      <c r="AG7" s="1"/>
    </row>
    <row r="8" spans="1:33" ht="15.75" thickBot="1">
      <c r="B8" s="9">
        <v>42461</v>
      </c>
      <c r="C8" s="10">
        <v>45</v>
      </c>
      <c r="D8" s="10">
        <f t="shared" ref="D8:D23" si="1">D7*(1+Salary_increase)</f>
        <v>29434.999999999996</v>
      </c>
      <c r="E8" s="10">
        <v>25</v>
      </c>
      <c r="F8" s="10"/>
      <c r="G8" s="10"/>
      <c r="H8" s="10"/>
      <c r="I8" s="10"/>
      <c r="J8" s="10"/>
      <c r="K8" s="10"/>
      <c r="L8" s="10"/>
      <c r="M8" s="10"/>
      <c r="N8" s="10"/>
      <c r="O8" s="10"/>
      <c r="P8" s="10"/>
      <c r="S8" s="9">
        <v>42461</v>
      </c>
      <c r="T8" s="10">
        <v>45</v>
      </c>
      <c r="U8" s="10">
        <f t="shared" ref="U8:U23" si="2">U7*(1+Salary_increase)</f>
        <v>29434.999999999996</v>
      </c>
      <c r="V8" s="10">
        <v>25</v>
      </c>
      <c r="W8" s="10">
        <f t="shared" si="0"/>
        <v>13540.099999999999</v>
      </c>
      <c r="X8" s="10">
        <f t="shared" ref="X8:X23" si="3">X7*(1+FPS2015_indexation)+U8/59.7</f>
        <v>986.09715242881066</v>
      </c>
      <c r="Y8" s="1"/>
      <c r="Z8" s="1"/>
      <c r="AA8" s="1"/>
      <c r="AB8" s="1"/>
      <c r="AC8" s="1"/>
      <c r="AD8" s="1"/>
      <c r="AE8" s="1"/>
      <c r="AF8" s="1"/>
      <c r="AG8" s="1"/>
    </row>
    <row r="9" spans="1:33" ht="15.75" thickBot="1">
      <c r="B9" s="9">
        <v>42826</v>
      </c>
      <c r="C9" s="10">
        <v>46</v>
      </c>
      <c r="D9" s="10">
        <f t="shared" si="1"/>
        <v>29876.524999999994</v>
      </c>
      <c r="E9" s="10">
        <v>26</v>
      </c>
      <c r="F9" s="10"/>
      <c r="G9" s="10"/>
      <c r="H9" s="10"/>
      <c r="I9" s="10"/>
      <c r="J9" s="10"/>
      <c r="K9" s="10"/>
      <c r="L9" s="10"/>
      <c r="M9" s="10"/>
      <c r="N9" s="10"/>
      <c r="O9" s="10"/>
      <c r="P9" s="10"/>
      <c r="S9" s="9">
        <v>42826</v>
      </c>
      <c r="T9" s="10">
        <v>46</v>
      </c>
      <c r="U9" s="10">
        <f t="shared" si="2"/>
        <v>29876.524999999994</v>
      </c>
      <c r="V9" s="10">
        <v>26</v>
      </c>
      <c r="W9" s="10">
        <f t="shared" si="0"/>
        <v>14095.59128205128</v>
      </c>
      <c r="X9" s="10">
        <f t="shared" si="3"/>
        <v>1501.332914572864</v>
      </c>
      <c r="Y9" s="1"/>
      <c r="Z9" s="1"/>
      <c r="AA9" s="1"/>
      <c r="AB9" s="1"/>
      <c r="AC9" s="1"/>
      <c r="AD9" s="1"/>
      <c r="AE9" s="1"/>
      <c r="AF9" s="1"/>
      <c r="AG9" s="1"/>
    </row>
    <row r="10" spans="1:33" ht="15.75" thickBot="1">
      <c r="B10" s="9">
        <v>43191</v>
      </c>
      <c r="C10" s="10">
        <v>47</v>
      </c>
      <c r="D10" s="10">
        <f t="shared" si="1"/>
        <v>30324.672874999993</v>
      </c>
      <c r="E10" s="10">
        <v>27</v>
      </c>
      <c r="F10" s="10"/>
      <c r="G10" s="10"/>
      <c r="H10" s="10"/>
      <c r="I10" s="10"/>
      <c r="J10" s="10"/>
      <c r="K10" s="10"/>
      <c r="L10" s="10"/>
      <c r="M10" s="10"/>
      <c r="N10" s="10"/>
      <c r="O10" s="10"/>
      <c r="P10" s="10"/>
      <c r="S10" s="9">
        <v>43191</v>
      </c>
      <c r="T10" s="10">
        <v>47</v>
      </c>
      <c r="U10" s="10">
        <f t="shared" si="2"/>
        <v>30324.672874999993</v>
      </c>
      <c r="V10" s="10">
        <v>27</v>
      </c>
      <c r="W10" s="10">
        <f t="shared" si="0"/>
        <v>14638.206289043206</v>
      </c>
      <c r="X10" s="10">
        <f t="shared" si="3"/>
        <v>2031.8038777219424</v>
      </c>
      <c r="Y10" s="1"/>
      <c r="Z10" s="1"/>
      <c r="AA10" s="1"/>
      <c r="AB10" s="1"/>
      <c r="AC10" s="1"/>
      <c r="AD10" s="1"/>
      <c r="AE10" s="1"/>
      <c r="AF10" s="1"/>
      <c r="AG10" s="1"/>
    </row>
    <row r="11" spans="1:33" ht="15.75" thickBot="1">
      <c r="B11" s="9">
        <v>43556</v>
      </c>
      <c r="C11" s="10">
        <v>48</v>
      </c>
      <c r="D11" s="10">
        <f t="shared" si="1"/>
        <v>30779.542968124992</v>
      </c>
      <c r="E11" s="10">
        <v>28</v>
      </c>
      <c r="F11" s="10"/>
      <c r="G11" s="10"/>
      <c r="H11" s="10"/>
      <c r="I11" s="10"/>
      <c r="J11" s="10"/>
      <c r="K11" s="10"/>
      <c r="L11" s="10"/>
      <c r="M11" s="10"/>
      <c r="N11" s="10"/>
      <c r="O11" s="10"/>
      <c r="P11" s="10"/>
      <c r="S11" s="9">
        <v>43556</v>
      </c>
      <c r="T11" s="10">
        <v>48</v>
      </c>
      <c r="U11" s="10">
        <f t="shared" si="2"/>
        <v>30779.542968124992</v>
      </c>
      <c r="V11" s="10">
        <v>28</v>
      </c>
      <c r="W11" s="10">
        <f t="shared" si="0"/>
        <v>15169.917605718743</v>
      </c>
      <c r="X11" s="10">
        <f t="shared" si="3"/>
        <v>2577.851169859714</v>
      </c>
      <c r="Y11" s="1"/>
      <c r="Z11" s="1"/>
      <c r="AA11" s="1"/>
      <c r="AB11" s="1"/>
      <c r="AC11" s="1"/>
      <c r="AD11" s="1"/>
      <c r="AE11" s="1"/>
      <c r="AF11" s="1"/>
      <c r="AG11" s="1"/>
    </row>
    <row r="12" spans="1:33" ht="15.75" thickBot="1">
      <c r="B12" s="9">
        <v>43922</v>
      </c>
      <c r="C12" s="10">
        <v>49</v>
      </c>
      <c r="D12" s="10">
        <f t="shared" si="1"/>
        <v>31241.236112646864</v>
      </c>
      <c r="E12" s="10">
        <v>29</v>
      </c>
      <c r="F12" s="10"/>
      <c r="G12" s="10"/>
      <c r="H12" s="10"/>
      <c r="I12" s="10"/>
      <c r="J12" s="10"/>
      <c r="K12" s="10"/>
      <c r="L12" s="10"/>
      <c r="M12" s="10"/>
      <c r="N12" s="10"/>
      <c r="O12" s="10"/>
      <c r="P12" s="10"/>
      <c r="S12" s="9">
        <v>43922</v>
      </c>
      <c r="T12" s="10">
        <v>49</v>
      </c>
      <c r="U12" s="10">
        <f t="shared" si="2"/>
        <v>31241.236112646864</v>
      </c>
      <c r="V12" s="10">
        <v>29</v>
      </c>
      <c r="W12" s="10">
        <f t="shared" si="0"/>
        <v>15692.436989915721</v>
      </c>
      <c r="X12" s="10">
        <f t="shared" si="3"/>
        <v>3139.8227248891317</v>
      </c>
      <c r="Y12" s="1"/>
      <c r="Z12" s="1"/>
      <c r="AA12" s="1"/>
      <c r="AB12" s="1"/>
      <c r="AC12" s="1"/>
      <c r="AD12" s="1"/>
      <c r="AE12" s="1"/>
      <c r="AF12" s="1"/>
      <c r="AG12" s="1"/>
    </row>
    <row r="13" spans="1:33" ht="15.75" thickBot="1">
      <c r="B13" s="9">
        <v>44287</v>
      </c>
      <c r="C13" s="10">
        <v>50</v>
      </c>
      <c r="D13" s="10">
        <f t="shared" si="1"/>
        <v>31709.854654336563</v>
      </c>
      <c r="E13" s="10">
        <v>30</v>
      </c>
      <c r="F13" s="10">
        <f>D13*(MAX(E13-20,0)*2/60+MIN(E13,20)/60)*$E$13/E13</f>
        <v>21139.903102891039</v>
      </c>
      <c r="G13" s="11">
        <v>0</v>
      </c>
      <c r="H13" s="10">
        <v>0</v>
      </c>
      <c r="I13" s="10">
        <v>0</v>
      </c>
      <c r="J13" s="12">
        <v>24</v>
      </c>
      <c r="K13" s="11">
        <f>F13/4*J13</f>
        <v>126839.41861734624</v>
      </c>
      <c r="L13" s="11">
        <v>0</v>
      </c>
      <c r="M13" s="11">
        <f>K13+L13</f>
        <v>126839.41861734624</v>
      </c>
      <c r="N13" s="11">
        <f>F13*3/4</f>
        <v>15854.92732716828</v>
      </c>
      <c r="O13" s="11">
        <v>0</v>
      </c>
      <c r="P13" s="11">
        <f>N13+O13</f>
        <v>15854.92732716828</v>
      </c>
      <c r="S13" s="9">
        <v>44287</v>
      </c>
      <c r="T13" s="10">
        <v>50</v>
      </c>
      <c r="U13" s="10">
        <f t="shared" si="2"/>
        <v>31709.854654336563</v>
      </c>
      <c r="V13" s="10">
        <v>30</v>
      </c>
      <c r="W13" s="10">
        <f t="shared" si="0"/>
        <v>16207.259045549796</v>
      </c>
      <c r="X13" s="11">
        <f t="shared" si="3"/>
        <v>3718.0734100562131</v>
      </c>
      <c r="Y13" s="1">
        <v>0</v>
      </c>
      <c r="Z13" s="1">
        <v>0</v>
      </c>
      <c r="AA13" s="16">
        <v>24</v>
      </c>
      <c r="AB13" s="11">
        <f>W13/4*AA13</f>
        <v>97243.554273298767</v>
      </c>
      <c r="AC13" s="33">
        <v>0</v>
      </c>
      <c r="AD13" s="11">
        <f>AB13+AC13</f>
        <v>97243.554273298767</v>
      </c>
      <c r="AE13" s="11">
        <f>W13*3/4</f>
        <v>12155.444284162346</v>
      </c>
      <c r="AF13" s="11">
        <v>0</v>
      </c>
      <c r="AG13" s="11">
        <f>AE13+AF13</f>
        <v>12155.444284162346</v>
      </c>
    </row>
    <row r="14" spans="1:33" ht="15.75" thickBot="1">
      <c r="B14" s="9">
        <v>44652</v>
      </c>
      <c r="C14" s="10">
        <v>51</v>
      </c>
      <c r="D14" s="10">
        <f t="shared" si="1"/>
        <v>32185.50247415161</v>
      </c>
      <c r="E14" s="10">
        <v>30</v>
      </c>
      <c r="F14" s="10">
        <f t="shared" ref="F14:F23" si="4">D14*(MAX(E14-20,0)*2/60+MIN(E14,20)/60)*$E$13/E14</f>
        <v>21457.001649434405</v>
      </c>
      <c r="G14" s="10">
        <f t="shared" ref="G14:G23" si="5">G13*(1+FPS2015_indexation)+D14/59.7</f>
        <v>539.12064445815088</v>
      </c>
      <c r="H14" s="10">
        <v>0</v>
      </c>
      <c r="I14" s="10">
        <v>0</v>
      </c>
      <c r="J14" s="12">
        <v>23.6</v>
      </c>
      <c r="K14" s="10">
        <f t="shared" ref="K14:K23" si="6">F14/4*J14</f>
        <v>126596.309731663</v>
      </c>
      <c r="L14" s="10">
        <v>0</v>
      </c>
      <c r="M14" s="10">
        <f t="shared" ref="M14:M23" si="7">K14+L14</f>
        <v>126596.309731663</v>
      </c>
      <c r="N14" s="10">
        <f>F14*3/4</f>
        <v>16092.751237075805</v>
      </c>
      <c r="O14" s="10">
        <v>0</v>
      </c>
      <c r="P14" s="10">
        <f>N14+O14</f>
        <v>16092.751237075805</v>
      </c>
      <c r="S14" s="9">
        <v>44652</v>
      </c>
      <c r="T14" s="10">
        <v>51</v>
      </c>
      <c r="U14" s="10">
        <f t="shared" si="2"/>
        <v>32185.50247415161</v>
      </c>
      <c r="V14" s="10">
        <v>30</v>
      </c>
      <c r="W14" s="10">
        <f>U14*(MAX(V14-20,0)*2/60+MIN(V14,20)/60)*23/V14</f>
        <v>16450.367931233042</v>
      </c>
      <c r="X14" s="10">
        <f t="shared" si="3"/>
        <v>4312.965155665207</v>
      </c>
      <c r="Y14" s="1">
        <v>0</v>
      </c>
      <c r="Z14" s="1">
        <v>0</v>
      </c>
      <c r="AA14" s="16">
        <v>23.6</v>
      </c>
      <c r="AB14" s="10">
        <f t="shared" ref="AB14:AB23" si="8">W14/4*AA14</f>
        <v>97057.170794274949</v>
      </c>
      <c r="AC14" s="1">
        <v>0</v>
      </c>
      <c r="AD14" s="10">
        <f t="shared" ref="AD14:AD23" si="9">AB14+AC14</f>
        <v>97057.170794274949</v>
      </c>
      <c r="AE14" s="10">
        <f>W14*3/4</f>
        <v>12337.775948424782</v>
      </c>
      <c r="AF14" s="10">
        <v>0</v>
      </c>
      <c r="AG14" s="10">
        <f>AE14+AF14</f>
        <v>12337.775948424782</v>
      </c>
    </row>
    <row r="15" spans="1:33" ht="15.75" thickBot="1">
      <c r="B15" s="9">
        <v>45017</v>
      </c>
      <c r="C15" s="10">
        <v>52</v>
      </c>
      <c r="D15" s="10">
        <f t="shared" si="1"/>
        <v>32668.285011263881</v>
      </c>
      <c r="E15" s="10">
        <v>30</v>
      </c>
      <c r="F15" s="10">
        <f t="shared" si="4"/>
        <v>21778.85667417592</v>
      </c>
      <c r="G15" s="10">
        <f t="shared" si="5"/>
        <v>1094.4149082500462</v>
      </c>
      <c r="H15" s="10">
        <v>0</v>
      </c>
      <c r="I15" s="10">
        <v>0</v>
      </c>
      <c r="J15" s="12">
        <v>23.2</v>
      </c>
      <c r="K15" s="10">
        <f t="shared" si="6"/>
        <v>126317.36871022034</v>
      </c>
      <c r="L15" s="10">
        <v>0</v>
      </c>
      <c r="M15" s="10">
        <f t="shared" si="7"/>
        <v>126317.36871022034</v>
      </c>
      <c r="N15" s="10">
        <f t="shared" ref="N15:N23" si="10">F15*3/4</f>
        <v>16334.14250563194</v>
      </c>
      <c r="O15" s="10">
        <v>0</v>
      </c>
      <c r="P15" s="10">
        <f t="shared" ref="P15:P23" si="11">N15+O15</f>
        <v>16334.14250563194</v>
      </c>
      <c r="S15" s="9">
        <v>45017</v>
      </c>
      <c r="T15" s="10">
        <v>52</v>
      </c>
      <c r="U15" s="10">
        <f t="shared" si="2"/>
        <v>32668.285011263881</v>
      </c>
      <c r="V15" s="10">
        <v>30</v>
      </c>
      <c r="W15" s="10">
        <f t="shared" ref="W15:W23" si="12">U15*(MAX(V15-20,0)*2/60+MIN(V15,20)/60)*23/V15</f>
        <v>16697.12345020154</v>
      </c>
      <c r="X15" s="10">
        <f t="shared" si="3"/>
        <v>4924.8670871252079</v>
      </c>
      <c r="Y15" s="1">
        <v>0</v>
      </c>
      <c r="Z15" s="1">
        <v>0</v>
      </c>
      <c r="AA15" s="16">
        <v>23.2</v>
      </c>
      <c r="AB15" s="10">
        <f t="shared" si="8"/>
        <v>96843.316011168921</v>
      </c>
      <c r="AC15" s="1">
        <v>0</v>
      </c>
      <c r="AD15" s="10">
        <f t="shared" si="9"/>
        <v>96843.316011168921</v>
      </c>
      <c r="AE15" s="10">
        <f t="shared" ref="AE15:AE23" si="13">W15*3/4</f>
        <v>12522.842587651154</v>
      </c>
      <c r="AF15" s="10">
        <v>0</v>
      </c>
      <c r="AG15" s="10">
        <f t="shared" ref="AG15:AG23" si="14">AE15+AF15</f>
        <v>12522.842587651154</v>
      </c>
    </row>
    <row r="16" spans="1:33" ht="15.75" thickBot="1">
      <c r="B16" s="9">
        <v>45383</v>
      </c>
      <c r="C16" s="10">
        <v>53</v>
      </c>
      <c r="D16" s="10">
        <f t="shared" si="1"/>
        <v>33158.309286432836</v>
      </c>
      <c r="E16" s="10">
        <v>30</v>
      </c>
      <c r="F16" s="10">
        <f t="shared" si="4"/>
        <v>22105.539524288557</v>
      </c>
      <c r="G16" s="10">
        <f t="shared" si="5"/>
        <v>1666.246697810695</v>
      </c>
      <c r="H16" s="10">
        <v>0</v>
      </c>
      <c r="I16" s="10">
        <v>0</v>
      </c>
      <c r="J16" s="12">
        <v>22.8</v>
      </c>
      <c r="K16" s="10">
        <f t="shared" si="6"/>
        <v>126001.57528844477</v>
      </c>
      <c r="L16" s="10">
        <v>0</v>
      </c>
      <c r="M16" s="10">
        <f t="shared" si="7"/>
        <v>126001.57528844477</v>
      </c>
      <c r="N16" s="10">
        <f t="shared" si="10"/>
        <v>16579.154643216418</v>
      </c>
      <c r="O16" s="10">
        <v>0</v>
      </c>
      <c r="P16" s="10">
        <f t="shared" si="11"/>
        <v>16579.154643216418</v>
      </c>
      <c r="S16" s="9">
        <v>45383</v>
      </c>
      <c r="T16" s="10">
        <v>53</v>
      </c>
      <c r="U16" s="10">
        <f t="shared" si="2"/>
        <v>33158.309286432836</v>
      </c>
      <c r="V16" s="10">
        <v>30</v>
      </c>
      <c r="W16" s="10">
        <f t="shared" si="12"/>
        <v>16947.58030195456</v>
      </c>
      <c r="X16" s="10">
        <f t="shared" si="3"/>
        <v>5554.1556593689838</v>
      </c>
      <c r="Y16" s="1">
        <v>0</v>
      </c>
      <c r="Z16" s="1">
        <v>0</v>
      </c>
      <c r="AA16" s="16">
        <v>22.8</v>
      </c>
      <c r="AB16" s="10">
        <f t="shared" si="8"/>
        <v>96601.207721140992</v>
      </c>
      <c r="AC16" s="1">
        <v>0</v>
      </c>
      <c r="AD16" s="10">
        <f t="shared" si="9"/>
        <v>96601.207721140992</v>
      </c>
      <c r="AE16" s="10">
        <f t="shared" si="13"/>
        <v>12710.685226465921</v>
      </c>
      <c r="AF16" s="10">
        <v>0</v>
      </c>
      <c r="AG16" s="10">
        <f t="shared" si="14"/>
        <v>12710.685226465921</v>
      </c>
    </row>
    <row r="17" spans="1:33" ht="15.75" thickBot="1">
      <c r="B17" s="9">
        <v>45748</v>
      </c>
      <c r="C17" s="10">
        <v>54</v>
      </c>
      <c r="D17" s="10">
        <f t="shared" si="1"/>
        <v>33655.683925729325</v>
      </c>
      <c r="E17" s="10">
        <v>30</v>
      </c>
      <c r="F17" s="10">
        <f t="shared" si="4"/>
        <v>22437.122617152883</v>
      </c>
      <c r="G17" s="10">
        <f t="shared" si="5"/>
        <v>2254.9871977038074</v>
      </c>
      <c r="H17" s="10">
        <v>0</v>
      </c>
      <c r="I17" s="10">
        <v>0</v>
      </c>
      <c r="J17" s="12">
        <v>22.3</v>
      </c>
      <c r="K17" s="10">
        <f t="shared" si="6"/>
        <v>125086.95859062733</v>
      </c>
      <c r="L17" s="10">
        <v>0</v>
      </c>
      <c r="M17" s="10">
        <f t="shared" si="7"/>
        <v>125086.95859062733</v>
      </c>
      <c r="N17" s="10">
        <f t="shared" si="10"/>
        <v>16827.841962864662</v>
      </c>
      <c r="O17" s="10">
        <v>0</v>
      </c>
      <c r="P17" s="10">
        <f t="shared" si="11"/>
        <v>16827.841962864662</v>
      </c>
      <c r="S17" s="9">
        <v>45748</v>
      </c>
      <c r="T17" s="10">
        <v>54</v>
      </c>
      <c r="U17" s="10">
        <f t="shared" si="2"/>
        <v>33655.683925729325</v>
      </c>
      <c r="V17" s="10">
        <v>30</v>
      </c>
      <c r="W17" s="10">
        <f t="shared" si="12"/>
        <v>17201.794006483877</v>
      </c>
      <c r="X17" s="10">
        <f t="shared" si="3"/>
        <v>6201.2147936854708</v>
      </c>
      <c r="Y17" s="1">
        <v>0</v>
      </c>
      <c r="Z17" s="1">
        <v>0</v>
      </c>
      <c r="AA17" s="16">
        <v>22.3</v>
      </c>
      <c r="AB17" s="10">
        <f t="shared" si="8"/>
        <v>95900.001586147613</v>
      </c>
      <c r="AC17" s="1">
        <v>0</v>
      </c>
      <c r="AD17" s="10">
        <f t="shared" si="9"/>
        <v>95900.001586147613</v>
      </c>
      <c r="AE17" s="10">
        <f t="shared" si="13"/>
        <v>12901.345504862908</v>
      </c>
      <c r="AF17" s="10">
        <v>0</v>
      </c>
      <c r="AG17" s="10">
        <f t="shared" si="14"/>
        <v>12901.345504862908</v>
      </c>
    </row>
    <row r="18" spans="1:33" ht="15.75" thickBot="1">
      <c r="B18" s="9">
        <v>46113</v>
      </c>
      <c r="C18" s="10">
        <v>55</v>
      </c>
      <c r="D18" s="10">
        <f t="shared" si="1"/>
        <v>34160.519184615259</v>
      </c>
      <c r="E18" s="10">
        <v>30</v>
      </c>
      <c r="F18" s="10">
        <f t="shared" si="4"/>
        <v>22773.679456410173</v>
      </c>
      <c r="G18" s="10">
        <f t="shared" si="5"/>
        <v>2861.0150070867053</v>
      </c>
      <c r="H18" s="17">
        <v>0.78700000000000003</v>
      </c>
      <c r="I18" s="10">
        <f>G18*H18</f>
        <v>2251.6188105772371</v>
      </c>
      <c r="J18" s="12">
        <v>21.9</v>
      </c>
      <c r="K18" s="11">
        <f t="shared" si="6"/>
        <v>124685.89502384569</v>
      </c>
      <c r="L18" s="11">
        <f>I18/4*12</f>
        <v>6754.8564317317114</v>
      </c>
      <c r="M18" s="11">
        <f t="shared" si="7"/>
        <v>131440.75145557741</v>
      </c>
      <c r="N18" s="11">
        <f t="shared" si="10"/>
        <v>17080.25959230763</v>
      </c>
      <c r="O18" s="11">
        <f>I18*3/4</f>
        <v>1688.7141079329278</v>
      </c>
      <c r="P18" s="11">
        <f t="shared" si="11"/>
        <v>18768.973700240556</v>
      </c>
      <c r="S18" s="9">
        <v>46113</v>
      </c>
      <c r="T18" s="10">
        <v>55</v>
      </c>
      <c r="U18" s="10">
        <f t="shared" si="2"/>
        <v>34160.519184615259</v>
      </c>
      <c r="V18" s="10">
        <v>30</v>
      </c>
      <c r="W18" s="10">
        <f t="shared" si="12"/>
        <v>17459.820916581131</v>
      </c>
      <c r="X18" s="10">
        <f t="shared" si="3"/>
        <v>6866.4360170080927</v>
      </c>
      <c r="Y18" s="17">
        <v>0.78700000000000003</v>
      </c>
      <c r="Z18" s="10">
        <f>X18*Y18</f>
        <v>5403.8851453853695</v>
      </c>
      <c r="AA18" s="16">
        <v>21.9</v>
      </c>
      <c r="AB18" s="11">
        <f t="shared" si="8"/>
        <v>95592.519518281682</v>
      </c>
      <c r="AC18" s="11">
        <f>Z18/4*12</f>
        <v>16211.655436156108</v>
      </c>
      <c r="AD18" s="11">
        <f t="shared" si="9"/>
        <v>111804.1749544378</v>
      </c>
      <c r="AE18" s="11">
        <f t="shared" si="13"/>
        <v>13094.865687435849</v>
      </c>
      <c r="AF18" s="11">
        <f>Z18*3/4</f>
        <v>4052.9138590390271</v>
      </c>
      <c r="AG18" s="11">
        <f t="shared" si="14"/>
        <v>17147.779546474878</v>
      </c>
    </row>
    <row r="19" spans="1:33" ht="15.75" thickBot="1">
      <c r="B19" s="9">
        <v>46478</v>
      </c>
      <c r="C19" s="10">
        <v>56</v>
      </c>
      <c r="D19" s="10">
        <f t="shared" si="1"/>
        <v>34672.926972384485</v>
      </c>
      <c r="E19" s="10">
        <v>30</v>
      </c>
      <c r="F19" s="10">
        <f t="shared" si="4"/>
        <v>23115.284648256322</v>
      </c>
      <c r="G19" s="10">
        <f t="shared" si="5"/>
        <v>3484.7162786316067</v>
      </c>
      <c r="H19" s="17">
        <v>0.82299999999999995</v>
      </c>
      <c r="I19" s="10">
        <f t="shared" ref="I19:I23" si="15">G19*H19</f>
        <v>2867.9214973138123</v>
      </c>
      <c r="J19" s="12">
        <v>21.4</v>
      </c>
      <c r="K19" s="10">
        <f t="shared" si="6"/>
        <v>123666.77286817132</v>
      </c>
      <c r="L19" s="10">
        <f t="shared" ref="L19:L23" si="16">I19/4*12</f>
        <v>8603.7644919414379</v>
      </c>
      <c r="M19" s="10">
        <f t="shared" si="7"/>
        <v>132270.53736011276</v>
      </c>
      <c r="N19" s="10">
        <f t="shared" si="10"/>
        <v>17336.463486192242</v>
      </c>
      <c r="O19" s="10">
        <f t="shared" ref="O19:O23" si="17">I19*3/4</f>
        <v>2150.9411229853595</v>
      </c>
      <c r="P19" s="10">
        <f t="shared" si="11"/>
        <v>19487.404609177604</v>
      </c>
      <c r="S19" s="9">
        <v>46478</v>
      </c>
      <c r="T19" s="10">
        <v>56</v>
      </c>
      <c r="U19" s="10">
        <f t="shared" si="2"/>
        <v>34672.926972384485</v>
      </c>
      <c r="V19" s="10">
        <v>30</v>
      </c>
      <c r="W19" s="10">
        <f t="shared" si="12"/>
        <v>17721.718230329847</v>
      </c>
      <c r="X19" s="10">
        <f t="shared" si="3"/>
        <v>7550.2186037018146</v>
      </c>
      <c r="Y19" s="17">
        <v>0.82299999999999995</v>
      </c>
      <c r="Z19" s="10">
        <f t="shared" ref="Z19:Z23" si="18">X19*Y19</f>
        <v>6213.8299108465926</v>
      </c>
      <c r="AA19" s="16">
        <v>21.4</v>
      </c>
      <c r="AB19" s="10">
        <f t="shared" si="8"/>
        <v>94811.192532264671</v>
      </c>
      <c r="AC19" s="10">
        <f t="shared" ref="AC19:AC23" si="19">Z19/4*12</f>
        <v>18641.489732539776</v>
      </c>
      <c r="AD19" s="10">
        <f t="shared" si="9"/>
        <v>113452.68226480445</v>
      </c>
      <c r="AE19" s="10">
        <f t="shared" si="13"/>
        <v>13291.288672747385</v>
      </c>
      <c r="AF19" s="10">
        <f t="shared" ref="AF19:AF23" si="20">Z19*3/4</f>
        <v>4660.372433134944</v>
      </c>
      <c r="AG19" s="10">
        <f t="shared" si="14"/>
        <v>17951.661105882329</v>
      </c>
    </row>
    <row r="20" spans="1:33" ht="15.75" thickBot="1">
      <c r="B20" s="9">
        <v>46844</v>
      </c>
      <c r="C20" s="10">
        <v>57</v>
      </c>
      <c r="D20" s="10">
        <f t="shared" si="1"/>
        <v>35193.020876970251</v>
      </c>
      <c r="E20" s="10">
        <v>30</v>
      </c>
      <c r="F20" s="10">
        <f t="shared" si="4"/>
        <v>23462.013917980166</v>
      </c>
      <c r="G20" s="10">
        <f t="shared" si="5"/>
        <v>4126.4848599462603</v>
      </c>
      <c r="H20" s="17">
        <v>0.86299999999999999</v>
      </c>
      <c r="I20" s="10">
        <f t="shared" si="15"/>
        <v>3561.1564341336225</v>
      </c>
      <c r="J20" s="12">
        <v>20.9</v>
      </c>
      <c r="K20" s="10">
        <f t="shared" si="6"/>
        <v>122589.02272144637</v>
      </c>
      <c r="L20" s="10">
        <f t="shared" si="16"/>
        <v>10683.469302400867</v>
      </c>
      <c r="M20" s="10">
        <f t="shared" si="7"/>
        <v>133272.49202384724</v>
      </c>
      <c r="N20" s="10">
        <f t="shared" si="10"/>
        <v>17596.510438485126</v>
      </c>
      <c r="O20" s="10">
        <f t="shared" si="17"/>
        <v>2670.8673256002166</v>
      </c>
      <c r="P20" s="10">
        <f t="shared" si="11"/>
        <v>20267.377764085344</v>
      </c>
      <c r="S20" s="9">
        <v>46844</v>
      </c>
      <c r="T20" s="10">
        <v>57</v>
      </c>
      <c r="U20" s="10">
        <f t="shared" si="2"/>
        <v>35193.020876970251</v>
      </c>
      <c r="V20" s="10">
        <v>30</v>
      </c>
      <c r="W20" s="10">
        <f t="shared" si="12"/>
        <v>17987.544003784791</v>
      </c>
      <c r="X20" s="10">
        <f t="shared" si="3"/>
        <v>8252.9697198925205</v>
      </c>
      <c r="Y20" s="17">
        <v>0.86299999999999999</v>
      </c>
      <c r="Z20" s="10">
        <f t="shared" si="18"/>
        <v>7122.312868267245</v>
      </c>
      <c r="AA20" s="16">
        <v>20.9</v>
      </c>
      <c r="AB20" s="10">
        <f t="shared" si="8"/>
        <v>93984.91741977552</v>
      </c>
      <c r="AC20" s="10">
        <f t="shared" si="19"/>
        <v>21366.938604801733</v>
      </c>
      <c r="AD20" s="10">
        <f t="shared" si="9"/>
        <v>115351.85602457725</v>
      </c>
      <c r="AE20" s="10">
        <f t="shared" si="13"/>
        <v>13490.658002838594</v>
      </c>
      <c r="AF20" s="10">
        <f t="shared" si="20"/>
        <v>5341.7346512004333</v>
      </c>
      <c r="AG20" s="10">
        <f t="shared" si="14"/>
        <v>18832.392654039028</v>
      </c>
    </row>
    <row r="21" spans="1:33" ht="15.75" thickBot="1">
      <c r="B21" s="9">
        <v>47209</v>
      </c>
      <c r="C21" s="10">
        <v>58</v>
      </c>
      <c r="D21" s="10">
        <f t="shared" si="1"/>
        <v>35720.916190124801</v>
      </c>
      <c r="E21" s="10">
        <v>30</v>
      </c>
      <c r="F21" s="10">
        <f>D21*(MAX(E21-20,0)*2/60+MIN(E21,20)/60)*$E$13/E21</f>
        <v>23813.944126749866</v>
      </c>
      <c r="G21" s="10">
        <f t="shared" si="5"/>
        <v>4786.7224375376618</v>
      </c>
      <c r="H21" s="17">
        <v>0.90500000000000003</v>
      </c>
      <c r="I21" s="10">
        <f t="shared" si="15"/>
        <v>4331.9838059715839</v>
      </c>
      <c r="J21" s="12">
        <v>20.399999999999999</v>
      </c>
      <c r="K21" s="10">
        <f t="shared" si="6"/>
        <v>121451.11504642431</v>
      </c>
      <c r="L21" s="10">
        <f t="shared" si="16"/>
        <v>12995.951417914752</v>
      </c>
      <c r="M21" s="10">
        <f t="shared" si="7"/>
        <v>134447.06646433906</v>
      </c>
      <c r="N21" s="10">
        <f t="shared" si="10"/>
        <v>17860.4580950624</v>
      </c>
      <c r="O21" s="10">
        <f t="shared" si="17"/>
        <v>3248.987854478688</v>
      </c>
      <c r="P21" s="10">
        <f t="shared" si="11"/>
        <v>21109.445949541088</v>
      </c>
      <c r="S21" s="9">
        <v>47209</v>
      </c>
      <c r="T21" s="10">
        <v>58</v>
      </c>
      <c r="U21" s="10">
        <f t="shared" si="2"/>
        <v>35720.916190124801</v>
      </c>
      <c r="V21" s="10">
        <v>30</v>
      </c>
      <c r="W21" s="10">
        <f t="shared" si="12"/>
        <v>18257.357163841563</v>
      </c>
      <c r="X21" s="10">
        <f t="shared" si="3"/>
        <v>8975.1045703831169</v>
      </c>
      <c r="Y21" s="17">
        <v>0.90500000000000003</v>
      </c>
      <c r="Z21" s="10">
        <f t="shared" si="18"/>
        <v>8122.4696361967208</v>
      </c>
      <c r="AA21" s="16">
        <v>20.399999999999999</v>
      </c>
      <c r="AB21" s="10">
        <f t="shared" si="8"/>
        <v>93112.521535591964</v>
      </c>
      <c r="AC21" s="10">
        <f t="shared" si="19"/>
        <v>24367.408908590161</v>
      </c>
      <c r="AD21" s="10">
        <f t="shared" si="9"/>
        <v>117479.93044418213</v>
      </c>
      <c r="AE21" s="10">
        <f t="shared" si="13"/>
        <v>13693.017872881173</v>
      </c>
      <c r="AF21" s="10">
        <f t="shared" si="20"/>
        <v>6091.8522271475404</v>
      </c>
      <c r="AG21" s="10">
        <f t="shared" si="14"/>
        <v>19784.870100028715</v>
      </c>
    </row>
    <row r="22" spans="1:33" ht="15.75" thickBot="1">
      <c r="B22" s="9">
        <v>47574</v>
      </c>
      <c r="C22" s="10">
        <v>59</v>
      </c>
      <c r="D22" s="10">
        <f t="shared" si="1"/>
        <v>36256.729932976668</v>
      </c>
      <c r="E22" s="10">
        <v>30</v>
      </c>
      <c r="F22" s="10">
        <f t="shared" si="4"/>
        <v>24171.153288651109</v>
      </c>
      <c r="G22" s="10">
        <f t="shared" si="5"/>
        <v>5465.8386833633176</v>
      </c>
      <c r="H22" s="17">
        <v>0.95099999999999996</v>
      </c>
      <c r="I22" s="10">
        <f t="shared" si="15"/>
        <v>5198.0125878785148</v>
      </c>
      <c r="J22" s="12">
        <v>19.899999999999999</v>
      </c>
      <c r="K22" s="10">
        <f t="shared" si="6"/>
        <v>120251.48761103925</v>
      </c>
      <c r="L22" s="10">
        <f t="shared" si="16"/>
        <v>15594.037763635544</v>
      </c>
      <c r="M22" s="10">
        <f t="shared" si="7"/>
        <v>135845.52537467479</v>
      </c>
      <c r="N22" s="10">
        <f t="shared" si="10"/>
        <v>18128.364966488331</v>
      </c>
      <c r="O22" s="10">
        <f t="shared" si="17"/>
        <v>3898.5094409088861</v>
      </c>
      <c r="P22" s="10">
        <f t="shared" si="11"/>
        <v>22026.874407397216</v>
      </c>
      <c r="S22" s="9">
        <v>47574</v>
      </c>
      <c r="T22" s="10">
        <v>59</v>
      </c>
      <c r="U22" s="10">
        <f t="shared" si="2"/>
        <v>36256.729932976668</v>
      </c>
      <c r="V22" s="10">
        <v>30</v>
      </c>
      <c r="W22" s="10">
        <f t="shared" si="12"/>
        <v>18531.217521299186</v>
      </c>
      <c r="X22" s="10">
        <f t="shared" si="3"/>
        <v>9717.0465482014533</v>
      </c>
      <c r="Y22" s="17">
        <v>0.95099999999999996</v>
      </c>
      <c r="Z22" s="10">
        <f t="shared" si="18"/>
        <v>9240.9112673395812</v>
      </c>
      <c r="AA22" s="16">
        <v>19.899999999999999</v>
      </c>
      <c r="AB22" s="10">
        <f t="shared" si="8"/>
        <v>92192.807168463449</v>
      </c>
      <c r="AC22" s="10">
        <f t="shared" si="19"/>
        <v>27722.733802018745</v>
      </c>
      <c r="AD22" s="10">
        <f t="shared" si="9"/>
        <v>119915.54097048219</v>
      </c>
      <c r="AE22" s="10">
        <f t="shared" si="13"/>
        <v>13898.41314097439</v>
      </c>
      <c r="AF22" s="10">
        <f t="shared" si="20"/>
        <v>6930.6834505046863</v>
      </c>
      <c r="AG22" s="10">
        <f t="shared" si="14"/>
        <v>20829.096591479076</v>
      </c>
    </row>
    <row r="23" spans="1:33" ht="15.75" thickBot="1">
      <c r="B23" s="9">
        <v>47939</v>
      </c>
      <c r="C23" s="10">
        <v>60</v>
      </c>
      <c r="D23" s="10">
        <f t="shared" si="1"/>
        <v>36800.580881971313</v>
      </c>
      <c r="E23" s="10">
        <v>30</v>
      </c>
      <c r="F23" s="10">
        <f t="shared" si="4"/>
        <v>24533.720587980875</v>
      </c>
      <c r="G23" s="10">
        <f t="shared" si="5"/>
        <v>6164.2514040152964</v>
      </c>
      <c r="H23" s="17">
        <v>1</v>
      </c>
      <c r="I23" s="10">
        <f t="shared" si="15"/>
        <v>6164.2514040152964</v>
      </c>
      <c r="J23" s="12">
        <v>19.399999999999999</v>
      </c>
      <c r="K23" s="11">
        <f t="shared" si="6"/>
        <v>118988.54485170724</v>
      </c>
      <c r="L23" s="11">
        <f t="shared" si="16"/>
        <v>18492.754212045889</v>
      </c>
      <c r="M23" s="11">
        <f t="shared" si="7"/>
        <v>137481.29906375313</v>
      </c>
      <c r="N23" s="11">
        <f t="shared" si="10"/>
        <v>18400.290440985656</v>
      </c>
      <c r="O23" s="11">
        <f t="shared" si="17"/>
        <v>4623.1885530114723</v>
      </c>
      <c r="P23" s="11">
        <f t="shared" si="11"/>
        <v>23023.478993997131</v>
      </c>
      <c r="S23" s="9">
        <v>47939</v>
      </c>
      <c r="T23" s="10">
        <v>60</v>
      </c>
      <c r="U23" s="10">
        <f t="shared" si="2"/>
        <v>36800.580881971313</v>
      </c>
      <c r="V23" s="10">
        <v>30</v>
      </c>
      <c r="W23" s="10">
        <f t="shared" si="12"/>
        <v>18809.185784118668</v>
      </c>
      <c r="X23" s="10">
        <f t="shared" si="3"/>
        <v>10479.227386826005</v>
      </c>
      <c r="Y23" s="17">
        <v>1</v>
      </c>
      <c r="Z23" s="10">
        <f t="shared" si="18"/>
        <v>10479.227386826005</v>
      </c>
      <c r="AA23" s="16">
        <v>19.399999999999999</v>
      </c>
      <c r="AB23" s="11">
        <f t="shared" si="8"/>
        <v>91224.551052975541</v>
      </c>
      <c r="AC23" s="11">
        <f t="shared" si="19"/>
        <v>31437.682160478016</v>
      </c>
      <c r="AD23" s="11">
        <f t="shared" si="9"/>
        <v>122662.23321345355</v>
      </c>
      <c r="AE23" s="11">
        <f t="shared" si="13"/>
        <v>14106.889338089</v>
      </c>
      <c r="AF23" s="11">
        <f t="shared" si="20"/>
        <v>7859.420540119504</v>
      </c>
      <c r="AG23" s="11">
        <f t="shared" si="14"/>
        <v>21966.309878208504</v>
      </c>
    </row>
    <row r="24" spans="1:33">
      <c r="B24" s="14"/>
      <c r="D24" s="15"/>
      <c r="F24" s="15"/>
      <c r="G24" s="15"/>
      <c r="H24" s="15"/>
      <c r="I24" s="15"/>
      <c r="J24" s="15"/>
      <c r="K24" s="15"/>
      <c r="L24" s="15"/>
      <c r="S24" s="14"/>
      <c r="U24" s="15"/>
      <c r="W24" s="15"/>
      <c r="X24" s="15"/>
      <c r="Y24" s="15"/>
      <c r="Z24" s="15"/>
      <c r="AA24" s="15"/>
      <c r="AB24" s="15"/>
      <c r="AC24" s="15"/>
    </row>
    <row r="25" spans="1:33">
      <c r="B25" s="14"/>
      <c r="D25" s="15"/>
      <c r="F25" s="15"/>
      <c r="G25" s="15"/>
      <c r="H25" s="15"/>
      <c r="I25" s="15"/>
      <c r="J25" s="15"/>
      <c r="K25" s="15"/>
      <c r="L25" s="15"/>
      <c r="S25" s="14"/>
      <c r="U25" s="15"/>
      <c r="W25" s="15"/>
      <c r="X25" s="15"/>
      <c r="Y25" s="15"/>
      <c r="Z25" s="15"/>
      <c r="AA25" s="15"/>
      <c r="AB25" s="15"/>
      <c r="AC25" s="15"/>
    </row>
    <row r="26" spans="1:33" s="56" customFormat="1">
      <c r="B26" s="57"/>
      <c r="D26" s="58"/>
      <c r="F26" s="58"/>
      <c r="G26" s="58"/>
      <c r="H26" s="58"/>
      <c r="I26" s="58"/>
      <c r="J26" s="58"/>
      <c r="K26" s="58"/>
      <c r="L26" s="58"/>
      <c r="S26" s="57"/>
      <c r="U26" s="58"/>
      <c r="W26" s="58"/>
      <c r="X26" s="58"/>
      <c r="Y26" s="58"/>
      <c r="Z26" s="58"/>
      <c r="AA26" s="58"/>
      <c r="AB26" s="58"/>
      <c r="AC26" s="58"/>
    </row>
    <row r="27" spans="1:33" s="59" customFormat="1" ht="15.75" thickBot="1">
      <c r="A27" s="18" t="s">
        <v>93</v>
      </c>
      <c r="B27" s="60"/>
      <c r="D27" s="61"/>
      <c r="F27" s="61"/>
      <c r="G27" s="61"/>
      <c r="H27" s="61"/>
      <c r="I27" s="61"/>
      <c r="J27" s="61"/>
      <c r="K27" s="61"/>
      <c r="L27" s="61"/>
      <c r="S27" s="60"/>
      <c r="U27" s="61"/>
      <c r="W27" s="61"/>
      <c r="X27" s="61"/>
      <c r="Y27" s="61"/>
      <c r="Z27" s="61"/>
      <c r="AA27" s="61"/>
      <c r="AB27" s="61"/>
      <c r="AC27" s="61"/>
    </row>
    <row r="28" spans="1:33" ht="21.75" thickBot="1">
      <c r="B28" s="19" t="s">
        <v>19</v>
      </c>
      <c r="C28" s="19"/>
      <c r="D28" s="20"/>
      <c r="E28" s="20" t="s">
        <v>20</v>
      </c>
      <c r="F28" s="20" t="s">
        <v>21</v>
      </c>
      <c r="G28" s="20" t="s">
        <v>22</v>
      </c>
      <c r="H28" s="15"/>
      <c r="I28" s="15"/>
      <c r="J28" s="15"/>
      <c r="K28" s="15"/>
      <c r="L28" s="15"/>
      <c r="S28" s="14"/>
      <c r="U28" s="15"/>
      <c r="W28" s="15"/>
      <c r="X28" s="15"/>
      <c r="Y28" s="15"/>
      <c r="Z28" s="15"/>
      <c r="AA28" s="15"/>
      <c r="AB28" s="15"/>
      <c r="AC28" s="15"/>
    </row>
    <row r="29" spans="1:33" ht="15.75" thickBot="1">
      <c r="B29" s="31" t="s">
        <v>23</v>
      </c>
      <c r="C29" s="21"/>
      <c r="D29" s="22"/>
      <c r="E29" s="54">
        <v>43556</v>
      </c>
      <c r="F29" s="23">
        <v>47</v>
      </c>
      <c r="G29" s="41">
        <v>6.2802381838481497E-2</v>
      </c>
      <c r="H29" s="15"/>
      <c r="I29" s="15"/>
      <c r="J29" s="15"/>
      <c r="K29" s="15"/>
      <c r="L29" s="15"/>
      <c r="S29" s="14"/>
      <c r="U29" s="15"/>
      <c r="W29" s="15"/>
      <c r="X29" s="15"/>
      <c r="Y29" s="15"/>
      <c r="Z29" s="15"/>
      <c r="AA29" s="15"/>
      <c r="AB29" s="15"/>
      <c r="AC29" s="15"/>
    </row>
    <row r="30" spans="1:33" ht="15.75" thickBot="1">
      <c r="B30" s="32" t="s">
        <v>24</v>
      </c>
      <c r="C30" s="24"/>
      <c r="D30" s="25"/>
      <c r="E30" s="55">
        <v>44287</v>
      </c>
      <c r="F30" s="26">
        <v>49</v>
      </c>
      <c r="G30" s="42">
        <v>4.3129358895795056E-2</v>
      </c>
      <c r="H30" s="15"/>
      <c r="I30" s="15"/>
      <c r="J30" s="15"/>
      <c r="K30" s="15"/>
      <c r="L30" s="15"/>
      <c r="S30" s="14"/>
      <c r="U30" s="15"/>
      <c r="W30" s="15"/>
      <c r="X30" s="15"/>
      <c r="Y30" s="15"/>
      <c r="Z30" s="15"/>
      <c r="AA30" s="15"/>
      <c r="AB30" s="15"/>
      <c r="AC30" s="15"/>
    </row>
    <row r="31" spans="1:33" ht="15.75" thickBot="1">
      <c r="B31" s="32" t="s">
        <v>25</v>
      </c>
      <c r="C31" s="24"/>
      <c r="D31" s="25"/>
      <c r="E31" s="55">
        <v>46113</v>
      </c>
      <c r="F31" s="26">
        <v>54</v>
      </c>
      <c r="G31" s="42">
        <v>2.1652166615380386E-2</v>
      </c>
      <c r="H31" s="15"/>
      <c r="I31" s="15"/>
      <c r="J31" s="15"/>
      <c r="K31" s="15"/>
      <c r="L31" s="15"/>
      <c r="S31" s="14"/>
      <c r="U31" s="15"/>
      <c r="W31" s="15"/>
      <c r="X31" s="15"/>
      <c r="Y31" s="15"/>
      <c r="Z31" s="15"/>
      <c r="AA31" s="15"/>
      <c r="AB31" s="15"/>
      <c r="AC31" s="15"/>
    </row>
    <row r="32" spans="1:33" ht="15.75" thickBot="1">
      <c r="B32" s="32" t="s">
        <v>26</v>
      </c>
      <c r="C32" s="24"/>
      <c r="D32" s="25"/>
      <c r="E32" s="55">
        <v>46844</v>
      </c>
      <c r="F32" s="26">
        <v>56</v>
      </c>
      <c r="G32" s="42">
        <v>2.7764847621916111E-2</v>
      </c>
      <c r="H32" s="15"/>
      <c r="I32" s="15"/>
      <c r="J32" s="15"/>
      <c r="K32" s="15"/>
      <c r="L32" s="15"/>
      <c r="S32" s="14"/>
      <c r="U32" s="15"/>
      <c r="W32" s="15"/>
      <c r="X32" s="15"/>
      <c r="Y32" s="15"/>
      <c r="Z32" s="15"/>
      <c r="AA32" s="15"/>
      <c r="AB32" s="15"/>
      <c r="AC32" s="15"/>
    </row>
    <row r="33" spans="1:33" ht="15.75" thickBot="1">
      <c r="B33" s="32" t="s">
        <v>27</v>
      </c>
      <c r="C33" s="24"/>
      <c r="D33" s="25"/>
      <c r="E33" s="55">
        <v>47939</v>
      </c>
      <c r="F33" s="26">
        <v>59</v>
      </c>
      <c r="G33" s="42">
        <v>6.4979352604236151E-2</v>
      </c>
      <c r="H33" s="15"/>
      <c r="I33" s="15"/>
      <c r="J33" s="15"/>
      <c r="K33" s="15"/>
      <c r="L33" s="15"/>
      <c r="S33" s="14"/>
      <c r="U33" s="15"/>
      <c r="W33" s="15"/>
      <c r="X33" s="15"/>
      <c r="Y33" s="15"/>
      <c r="Z33" s="15"/>
      <c r="AA33" s="15"/>
      <c r="AB33" s="15"/>
      <c r="AC33" s="15"/>
    </row>
    <row r="34" spans="1:33">
      <c r="A34" s="62"/>
      <c r="B34" s="27"/>
      <c r="C34" s="28"/>
      <c r="D34" s="28"/>
      <c r="E34" s="29"/>
      <c r="F34" s="63"/>
      <c r="G34" s="15"/>
      <c r="H34" s="15"/>
      <c r="I34" s="15"/>
      <c r="J34" s="15"/>
      <c r="K34" s="15"/>
      <c r="L34" s="15"/>
      <c r="S34" s="14"/>
      <c r="U34" s="15"/>
      <c r="W34" s="15"/>
      <c r="X34" s="15"/>
      <c r="Y34" s="15"/>
      <c r="Z34" s="15"/>
      <c r="AA34" s="15"/>
      <c r="AB34" s="15"/>
      <c r="AC34" s="15"/>
    </row>
    <row r="35" spans="1:33" ht="15.75" thickBot="1">
      <c r="A35" s="18" t="s">
        <v>28</v>
      </c>
      <c r="D35" s="27"/>
      <c r="E35" s="28"/>
      <c r="F35" s="29"/>
      <c r="G35" s="30"/>
      <c r="R35" s="18" t="s">
        <v>29</v>
      </c>
      <c r="S35" s="14"/>
      <c r="U35" s="15"/>
      <c r="W35" s="15"/>
      <c r="X35" s="15"/>
      <c r="Y35" s="15"/>
      <c r="Z35" s="15"/>
      <c r="AA35" s="15"/>
      <c r="AB35" s="15"/>
      <c r="AC35" s="15"/>
    </row>
    <row r="36" spans="1:33" ht="52.5">
      <c r="B36" s="4" t="s">
        <v>2</v>
      </c>
      <c r="C36" s="5" t="s">
        <v>108</v>
      </c>
      <c r="D36" s="5" t="s">
        <v>109</v>
      </c>
      <c r="E36" s="5" t="s">
        <v>98</v>
      </c>
      <c r="F36" s="5" t="s">
        <v>99</v>
      </c>
      <c r="G36" s="5" t="s">
        <v>100</v>
      </c>
      <c r="H36" s="5" t="s">
        <v>101</v>
      </c>
      <c r="I36" s="5" t="s">
        <v>102</v>
      </c>
      <c r="J36" s="5" t="s">
        <v>103</v>
      </c>
      <c r="K36" s="5" t="s">
        <v>104</v>
      </c>
      <c r="L36" s="5" t="s">
        <v>105</v>
      </c>
      <c r="M36" s="5" t="s">
        <v>3</v>
      </c>
      <c r="N36" s="5" t="s">
        <v>106</v>
      </c>
      <c r="O36" s="5" t="s">
        <v>107</v>
      </c>
      <c r="P36" s="5" t="s">
        <v>4</v>
      </c>
      <c r="S36" s="4" t="s">
        <v>2</v>
      </c>
      <c r="T36" s="5" t="s">
        <v>108</v>
      </c>
      <c r="U36" s="5" t="s">
        <v>109</v>
      </c>
      <c r="V36" s="5" t="s">
        <v>98</v>
      </c>
      <c r="W36" s="5" t="s">
        <v>99</v>
      </c>
      <c r="X36" s="5" t="s">
        <v>100</v>
      </c>
      <c r="Y36" s="5" t="s">
        <v>101</v>
      </c>
      <c r="Z36" s="5" t="s">
        <v>102</v>
      </c>
      <c r="AA36" s="5" t="s">
        <v>103</v>
      </c>
      <c r="AB36" s="5" t="s">
        <v>104</v>
      </c>
      <c r="AC36" s="5" t="s">
        <v>105</v>
      </c>
      <c r="AD36" s="5" t="s">
        <v>3</v>
      </c>
      <c r="AE36" s="5" t="s">
        <v>106</v>
      </c>
      <c r="AF36" s="5" t="s">
        <v>107</v>
      </c>
      <c r="AG36" s="5" t="s">
        <v>4</v>
      </c>
    </row>
    <row r="37" spans="1:33" ht="15.75" thickBot="1">
      <c r="B37" s="6"/>
      <c r="C37" s="7"/>
      <c r="D37" s="8" t="s">
        <v>5</v>
      </c>
      <c r="E37" s="7"/>
      <c r="F37" s="8" t="s">
        <v>6</v>
      </c>
      <c r="G37" s="8" t="s">
        <v>7</v>
      </c>
      <c r="H37" s="8" t="s">
        <v>8</v>
      </c>
      <c r="I37" s="8" t="s">
        <v>9</v>
      </c>
      <c r="J37" s="8" t="s">
        <v>10</v>
      </c>
      <c r="K37" s="8" t="s">
        <v>11</v>
      </c>
      <c r="L37" s="8" t="s">
        <v>12</v>
      </c>
      <c r="M37" s="8" t="s">
        <v>13</v>
      </c>
      <c r="N37" s="8" t="s">
        <v>14</v>
      </c>
      <c r="O37" s="8" t="s">
        <v>15</v>
      </c>
      <c r="P37" s="8" t="s">
        <v>16</v>
      </c>
      <c r="S37" s="6"/>
      <c r="T37" s="7"/>
      <c r="U37" s="8" t="s">
        <v>5</v>
      </c>
      <c r="V37" s="7"/>
      <c r="W37" s="8" t="s">
        <v>6</v>
      </c>
      <c r="X37" s="8" t="s">
        <v>7</v>
      </c>
      <c r="Y37" s="8" t="s">
        <v>8</v>
      </c>
      <c r="Z37" s="8" t="s">
        <v>9</v>
      </c>
      <c r="AA37" s="8" t="s">
        <v>10</v>
      </c>
      <c r="AB37" s="8" t="s">
        <v>11</v>
      </c>
      <c r="AC37" s="8" t="s">
        <v>12</v>
      </c>
      <c r="AD37" s="8" t="s">
        <v>13</v>
      </c>
      <c r="AE37" s="8" t="s">
        <v>14</v>
      </c>
      <c r="AF37" s="8" t="s">
        <v>15</v>
      </c>
      <c r="AG37" s="8" t="s">
        <v>16</v>
      </c>
    </row>
    <row r="38" spans="1:33" ht="15.75" thickBot="1">
      <c r="B38" s="9">
        <v>42095</v>
      </c>
      <c r="C38" s="10">
        <v>44</v>
      </c>
      <c r="D38" s="10">
        <v>29000</v>
      </c>
      <c r="E38" s="10">
        <v>24</v>
      </c>
      <c r="F38" s="10"/>
      <c r="G38" s="10"/>
      <c r="H38" s="10"/>
      <c r="I38" s="10"/>
      <c r="J38" s="10"/>
      <c r="K38" s="10"/>
      <c r="L38" s="10"/>
      <c r="M38" s="10"/>
      <c r="N38" s="10"/>
      <c r="O38" s="10"/>
      <c r="P38" s="10"/>
      <c r="S38" s="9">
        <v>42095</v>
      </c>
      <c r="T38" s="1">
        <v>44</v>
      </c>
      <c r="U38" s="10">
        <v>29000</v>
      </c>
      <c r="V38" s="10">
        <v>24</v>
      </c>
      <c r="W38" s="10">
        <f t="shared" ref="W38:W44" si="21">U38*(MAX(V38-20,0)*2/60+MIN(V38,20)/60)*23/V38</f>
        <v>12969.444444444445</v>
      </c>
      <c r="X38" s="10">
        <f>U38/59.7</f>
        <v>485.76214405360133</v>
      </c>
      <c r="Y38" s="1"/>
      <c r="Z38" s="1"/>
      <c r="AA38" s="1"/>
      <c r="AB38" s="1"/>
      <c r="AC38" s="1"/>
      <c r="AD38" s="1"/>
      <c r="AE38" s="1"/>
      <c r="AF38" s="1"/>
      <c r="AG38" s="1"/>
    </row>
    <row r="39" spans="1:33" ht="15.75" thickBot="1">
      <c r="B39" s="9">
        <v>42461</v>
      </c>
      <c r="C39" s="10">
        <v>45</v>
      </c>
      <c r="D39" s="10">
        <f>D38*(1+Salary_increase)</f>
        <v>29434.999999999996</v>
      </c>
      <c r="E39" s="10">
        <v>25</v>
      </c>
      <c r="F39" s="10"/>
      <c r="G39" s="10"/>
      <c r="H39" s="10"/>
      <c r="I39" s="10"/>
      <c r="J39" s="10"/>
      <c r="K39" s="10"/>
      <c r="L39" s="10"/>
      <c r="M39" s="10"/>
      <c r="N39" s="10"/>
      <c r="O39" s="10"/>
      <c r="P39" s="10"/>
      <c r="S39" s="9">
        <v>42461</v>
      </c>
      <c r="T39" s="1">
        <v>45</v>
      </c>
      <c r="U39" s="10">
        <f>U38*(1+Salary_increase)</f>
        <v>29434.999999999996</v>
      </c>
      <c r="V39" s="10">
        <v>25</v>
      </c>
      <c r="W39" s="10">
        <f t="shared" si="21"/>
        <v>13540.099999999999</v>
      </c>
      <c r="X39" s="10">
        <f t="shared" ref="X39:X54" si="22">X38*(1+FPS2015_indexation)+U39/59.7</f>
        <v>986.09715242881066</v>
      </c>
      <c r="Y39" s="1"/>
      <c r="Z39" s="1"/>
      <c r="AA39" s="1"/>
      <c r="AB39" s="1"/>
      <c r="AC39" s="1"/>
      <c r="AD39" s="1"/>
      <c r="AE39" s="1"/>
      <c r="AF39" s="1"/>
      <c r="AG39" s="1"/>
    </row>
    <row r="40" spans="1:33" ht="15.75" thickBot="1">
      <c r="B40" s="9">
        <v>42826</v>
      </c>
      <c r="C40" s="10">
        <v>46</v>
      </c>
      <c r="D40" s="10">
        <f>D39*(1+Salary_increase)</f>
        <v>29876.524999999994</v>
      </c>
      <c r="E40" s="10">
        <v>26</v>
      </c>
      <c r="F40" s="10"/>
      <c r="G40" s="10"/>
      <c r="H40" s="10"/>
      <c r="I40" s="10"/>
      <c r="J40" s="10"/>
      <c r="K40" s="10"/>
      <c r="L40" s="10"/>
      <c r="M40" s="10"/>
      <c r="N40" s="10"/>
      <c r="O40" s="10"/>
      <c r="P40" s="10"/>
      <c r="S40" s="9">
        <v>42826</v>
      </c>
      <c r="T40" s="1">
        <v>46</v>
      </c>
      <c r="U40" s="10">
        <f>U39*(1+Salary_increase)</f>
        <v>29876.524999999994</v>
      </c>
      <c r="V40" s="10">
        <v>26</v>
      </c>
      <c r="W40" s="10">
        <f t="shared" si="21"/>
        <v>14095.59128205128</v>
      </c>
      <c r="X40" s="10">
        <f t="shared" si="22"/>
        <v>1501.332914572864</v>
      </c>
      <c r="Y40" s="1"/>
      <c r="Z40" s="1"/>
      <c r="AA40" s="1"/>
      <c r="AB40" s="1"/>
      <c r="AC40" s="1"/>
      <c r="AD40" s="1"/>
      <c r="AE40" s="1"/>
      <c r="AF40" s="1"/>
      <c r="AG40" s="1"/>
    </row>
    <row r="41" spans="1:33" ht="15.75" thickBot="1">
      <c r="B41" s="9">
        <v>43191</v>
      </c>
      <c r="C41" s="10">
        <v>47</v>
      </c>
      <c r="D41" s="10">
        <f>D40*(1+Salary_increase)</f>
        <v>30324.672874999993</v>
      </c>
      <c r="E41" s="10">
        <v>27</v>
      </c>
      <c r="F41" s="10"/>
      <c r="G41" s="10"/>
      <c r="H41" s="10"/>
      <c r="I41" s="10"/>
      <c r="J41" s="10"/>
      <c r="K41" s="10"/>
      <c r="L41" s="10"/>
      <c r="M41" s="10"/>
      <c r="N41" s="10"/>
      <c r="O41" s="10"/>
      <c r="P41" s="10"/>
      <c r="S41" s="9">
        <v>43191</v>
      </c>
      <c r="T41" s="1">
        <v>47</v>
      </c>
      <c r="U41" s="10">
        <f>U40*(1+Salary_increase)</f>
        <v>30324.672874999993</v>
      </c>
      <c r="V41" s="10">
        <v>27</v>
      </c>
      <c r="W41" s="10">
        <f t="shared" si="21"/>
        <v>14638.206289043206</v>
      </c>
      <c r="X41" s="10">
        <f t="shared" si="22"/>
        <v>2031.8038777219424</v>
      </c>
      <c r="Y41" s="1"/>
      <c r="Z41" s="1"/>
      <c r="AA41" s="1"/>
      <c r="AB41" s="1"/>
      <c r="AC41" s="1"/>
      <c r="AD41" s="1"/>
      <c r="AE41" s="1"/>
      <c r="AF41" s="1"/>
      <c r="AG41" s="1"/>
    </row>
    <row r="42" spans="1:33" ht="15.75" thickBot="1">
      <c r="B42" s="9">
        <v>43556</v>
      </c>
      <c r="C42" s="10">
        <v>48</v>
      </c>
      <c r="D42" s="10">
        <f>D41*(1+Salary_increase)*(1+$G$29)</f>
        <v>32712.571578423125</v>
      </c>
      <c r="E42" s="10">
        <v>28</v>
      </c>
      <c r="F42" s="10"/>
      <c r="G42" s="10"/>
      <c r="H42" s="10"/>
      <c r="I42" s="10"/>
      <c r="J42" s="10"/>
      <c r="K42" s="10"/>
      <c r="L42" s="10"/>
      <c r="M42" s="10"/>
      <c r="N42" s="10"/>
      <c r="O42" s="10"/>
      <c r="P42" s="10"/>
      <c r="S42" s="9">
        <v>43556</v>
      </c>
      <c r="T42" s="1">
        <v>48</v>
      </c>
      <c r="U42" s="10">
        <f>U41*(1+Salary_increase)*(1+$G$29)</f>
        <v>32712.571578423125</v>
      </c>
      <c r="V42" s="10">
        <v>28</v>
      </c>
      <c r="W42" s="10">
        <f t="shared" si="21"/>
        <v>16122.624563651396</v>
      </c>
      <c r="X42" s="10">
        <f t="shared" si="22"/>
        <v>2610.230208558175</v>
      </c>
      <c r="Y42" s="1"/>
      <c r="Z42" s="1"/>
      <c r="AA42" s="1"/>
      <c r="AB42" s="1"/>
      <c r="AC42" s="1"/>
      <c r="AD42" s="1"/>
      <c r="AE42" s="1"/>
      <c r="AF42" s="1"/>
      <c r="AG42" s="1"/>
    </row>
    <row r="43" spans="1:33" ht="15.75" thickBot="1">
      <c r="B43" s="9">
        <v>43922</v>
      </c>
      <c r="C43" s="10">
        <v>49</v>
      </c>
      <c r="D43" s="10">
        <f>D42*(1+Salary_increase)</f>
        <v>33203.260152099472</v>
      </c>
      <c r="E43" s="10">
        <v>29</v>
      </c>
      <c r="F43" s="10"/>
      <c r="G43" s="10"/>
      <c r="H43" s="10"/>
      <c r="I43" s="10"/>
      <c r="J43" s="10"/>
      <c r="K43" s="10"/>
      <c r="L43" s="10"/>
      <c r="M43" s="10"/>
      <c r="N43" s="10"/>
      <c r="O43" s="10"/>
      <c r="P43" s="10"/>
      <c r="S43" s="9">
        <v>43922</v>
      </c>
      <c r="T43" s="1">
        <v>49</v>
      </c>
      <c r="U43" s="10">
        <f>U42*(1+Salary_increase)</f>
        <v>33203.260152099472</v>
      </c>
      <c r="V43" s="10">
        <v>29</v>
      </c>
      <c r="W43" s="10">
        <f t="shared" si="21"/>
        <v>16677.959409732724</v>
      </c>
      <c r="X43" s="10">
        <f t="shared" si="22"/>
        <v>3205.5521734470076</v>
      </c>
      <c r="Y43" s="1"/>
      <c r="Z43" s="1"/>
      <c r="AA43" s="1"/>
      <c r="AB43" s="1"/>
      <c r="AC43" s="1"/>
      <c r="AD43" s="1"/>
      <c r="AE43" s="1"/>
      <c r="AF43" s="1"/>
      <c r="AG43" s="1"/>
    </row>
    <row r="44" spans="1:33" ht="15.75" thickBot="1">
      <c r="B44" s="9">
        <v>44287</v>
      </c>
      <c r="C44" s="10">
        <v>50</v>
      </c>
      <c r="D44" s="10">
        <f>D43*(1+Salary_increase)*(1+$G$30)</f>
        <v>35154.824907845461</v>
      </c>
      <c r="E44" s="10">
        <v>30</v>
      </c>
      <c r="F44" s="10">
        <f t="shared" ref="F44:F54" si="23">D44*(MAX(E44-20,0)*2/60+MIN(E44,20)/60)*$E$44/E44</f>
        <v>23436.549938563639</v>
      </c>
      <c r="G44" s="10">
        <v>0</v>
      </c>
      <c r="H44" s="10">
        <v>0</v>
      </c>
      <c r="I44" s="10">
        <f>G44*H44</f>
        <v>0</v>
      </c>
      <c r="J44" s="12">
        <v>24</v>
      </c>
      <c r="K44" s="11">
        <f>F44/4*J44</f>
        <v>140619.29963138184</v>
      </c>
      <c r="L44" s="11">
        <f>I44/4*12</f>
        <v>0</v>
      </c>
      <c r="M44" s="11">
        <f>K44+L44</f>
        <v>140619.29963138184</v>
      </c>
      <c r="N44" s="11">
        <f>F44*3/4</f>
        <v>17577.41245392273</v>
      </c>
      <c r="O44" s="11">
        <f>I44*3/4</f>
        <v>0</v>
      </c>
      <c r="P44" s="11">
        <f>N44+O44</f>
        <v>17577.41245392273</v>
      </c>
      <c r="S44" s="9">
        <v>44287</v>
      </c>
      <c r="T44" s="1">
        <v>50</v>
      </c>
      <c r="U44" s="10">
        <f>U43*(1+Salary_increase)*(1+$G$30)</f>
        <v>35154.824907845461</v>
      </c>
      <c r="V44" s="10">
        <v>30</v>
      </c>
      <c r="W44" s="10">
        <f t="shared" si="21"/>
        <v>17968.021619565454</v>
      </c>
      <c r="X44" s="11">
        <f t="shared" si="22"/>
        <v>3842.4934947060901</v>
      </c>
      <c r="Y44" s="1">
        <v>0</v>
      </c>
      <c r="Z44" s="10">
        <f>X44*Y44</f>
        <v>0</v>
      </c>
      <c r="AA44" s="12">
        <v>24</v>
      </c>
      <c r="AB44" s="11">
        <f>W44/4*AA44</f>
        <v>107808.12971739273</v>
      </c>
      <c r="AC44" s="11">
        <f>Z44/4*12</f>
        <v>0</v>
      </c>
      <c r="AD44" s="11">
        <f>AB44+AC44</f>
        <v>107808.12971739273</v>
      </c>
      <c r="AE44" s="11">
        <f>W44*3/4</f>
        <v>13476.016214674091</v>
      </c>
      <c r="AF44" s="11">
        <f>Z44*3/4</f>
        <v>0</v>
      </c>
      <c r="AG44" s="11">
        <f>AE44+AF44</f>
        <v>13476.016214674091</v>
      </c>
    </row>
    <row r="45" spans="1:33" ht="15.75" thickBot="1">
      <c r="B45" s="9">
        <v>44652</v>
      </c>
      <c r="C45" s="10">
        <v>51</v>
      </c>
      <c r="D45" s="10">
        <f>D44*(1+Salary_increase)</f>
        <v>35682.147281463142</v>
      </c>
      <c r="E45" s="10">
        <v>30</v>
      </c>
      <c r="F45" s="10">
        <f t="shared" si="23"/>
        <v>23788.098187642092</v>
      </c>
      <c r="G45" s="10">
        <f t="shared" ref="G45:G54" si="24">G44*(1+FPS2015_indexation)+D45/59.7</f>
        <v>597.69090923723854</v>
      </c>
      <c r="H45" s="10">
        <v>0</v>
      </c>
      <c r="I45" s="10">
        <f t="shared" ref="I45:I54" si="25">G45*H45</f>
        <v>0</v>
      </c>
      <c r="J45" s="12">
        <v>23.6</v>
      </c>
      <c r="K45" s="10">
        <f t="shared" ref="K45:K54" si="26">F45/4*J45</f>
        <v>140349.77930708835</v>
      </c>
      <c r="L45" s="10">
        <f t="shared" ref="L45:L54" si="27">I45/4*12</f>
        <v>0</v>
      </c>
      <c r="M45" s="10">
        <f t="shared" ref="M45:M54" si="28">K45+L45</f>
        <v>140349.77930708835</v>
      </c>
      <c r="N45" s="10">
        <f t="shared" ref="N45:N54" si="29">F45*3/4</f>
        <v>17841.073640731571</v>
      </c>
      <c r="O45" s="10">
        <f t="shared" ref="O45:O54" si="30">I45*3/4</f>
        <v>0</v>
      </c>
      <c r="P45" s="10">
        <f t="shared" ref="P45:P54" si="31">N45+O45</f>
        <v>17841.073640731571</v>
      </c>
      <c r="S45" s="9">
        <v>44652</v>
      </c>
      <c r="T45" s="1">
        <v>51</v>
      </c>
      <c r="U45" s="10">
        <f>U44*(1+Salary_increase)</f>
        <v>35682.147281463142</v>
      </c>
      <c r="V45" s="10">
        <v>30</v>
      </c>
      <c r="W45" s="10">
        <f>U45*(MAX(V45-20,0)*2/60+MIN(V45,20)/60)*23/V45</f>
        <v>18237.541943858938</v>
      </c>
      <c r="X45" s="10">
        <f t="shared" si="22"/>
        <v>4497.8218063639197</v>
      </c>
      <c r="Y45" s="1">
        <v>0</v>
      </c>
      <c r="Z45" s="10">
        <f t="shared" ref="Z45:Z54" si="32">X45*Y45</f>
        <v>0</v>
      </c>
      <c r="AA45" s="12">
        <v>23.6</v>
      </c>
      <c r="AB45" s="10">
        <f t="shared" ref="AB45:AB54" si="33">W45/4*AA45</f>
        <v>107601.49746876775</v>
      </c>
      <c r="AC45" s="10">
        <f t="shared" ref="AC45:AC54" si="34">Z45/4*12</f>
        <v>0</v>
      </c>
      <c r="AD45" s="10">
        <f t="shared" ref="AD45:AD54" si="35">AB45+AC45</f>
        <v>107601.49746876775</v>
      </c>
      <c r="AE45" s="10">
        <f t="shared" ref="AE45:AE54" si="36">W45*3/4</f>
        <v>13678.156457894203</v>
      </c>
      <c r="AF45" s="10">
        <f t="shared" ref="AF45:AF54" si="37">Z45*3/4</f>
        <v>0</v>
      </c>
      <c r="AG45" s="10">
        <f t="shared" ref="AG45:AG54" si="38">AE45+AF45</f>
        <v>13678.156457894203</v>
      </c>
    </row>
    <row r="46" spans="1:33" ht="15.75" thickBot="1">
      <c r="B46" s="9">
        <v>45017</v>
      </c>
      <c r="C46" s="10">
        <v>52</v>
      </c>
      <c r="D46" s="10">
        <f>D45*(1+Salary_increase)</f>
        <v>36217.379490685082</v>
      </c>
      <c r="E46" s="10">
        <v>30</v>
      </c>
      <c r="F46" s="10">
        <f t="shared" si="23"/>
        <v>24144.919660456719</v>
      </c>
      <c r="G46" s="10">
        <f t="shared" si="24"/>
        <v>1213.3125457515939</v>
      </c>
      <c r="H46" s="10">
        <v>0</v>
      </c>
      <c r="I46" s="10">
        <f t="shared" si="25"/>
        <v>0</v>
      </c>
      <c r="J46" s="12">
        <v>23.2</v>
      </c>
      <c r="K46" s="10">
        <f t="shared" si="26"/>
        <v>140040.53403064897</v>
      </c>
      <c r="L46" s="10">
        <f t="shared" si="27"/>
        <v>0</v>
      </c>
      <c r="M46" s="10">
        <f t="shared" si="28"/>
        <v>140040.53403064897</v>
      </c>
      <c r="N46" s="10">
        <f t="shared" si="29"/>
        <v>18108.689745342541</v>
      </c>
      <c r="O46" s="10">
        <f t="shared" si="30"/>
        <v>0</v>
      </c>
      <c r="P46" s="10">
        <f t="shared" si="31"/>
        <v>18108.689745342541</v>
      </c>
      <c r="S46" s="9">
        <v>45017</v>
      </c>
      <c r="T46" s="1">
        <v>52</v>
      </c>
      <c r="U46" s="10">
        <f>U45*(1+Salary_increase)</f>
        <v>36217.379490685082</v>
      </c>
      <c r="V46" s="10">
        <v>30</v>
      </c>
      <c r="W46" s="10">
        <f t="shared" ref="W46:W54" si="39">U46*(MAX(V46-20,0)*2/60+MIN(V46,20)/60)*23/V46</f>
        <v>18511.105073016817</v>
      </c>
      <c r="X46" s="10">
        <f t="shared" si="22"/>
        <v>5171.945406335175</v>
      </c>
      <c r="Y46" s="1">
        <v>0</v>
      </c>
      <c r="Z46" s="10">
        <f t="shared" si="32"/>
        <v>0</v>
      </c>
      <c r="AA46" s="12">
        <v>23.2</v>
      </c>
      <c r="AB46" s="10">
        <f t="shared" si="33"/>
        <v>107364.40942349753</v>
      </c>
      <c r="AC46" s="10">
        <f t="shared" si="34"/>
        <v>0</v>
      </c>
      <c r="AD46" s="10">
        <f t="shared" si="35"/>
        <v>107364.40942349753</v>
      </c>
      <c r="AE46" s="10">
        <f t="shared" si="36"/>
        <v>13883.328804762612</v>
      </c>
      <c r="AF46" s="10">
        <f t="shared" si="37"/>
        <v>0</v>
      </c>
      <c r="AG46" s="10">
        <f t="shared" si="38"/>
        <v>13883.328804762612</v>
      </c>
    </row>
    <row r="47" spans="1:33" ht="15.75" thickBot="1">
      <c r="B47" s="9">
        <v>45383</v>
      </c>
      <c r="C47" s="10">
        <v>53</v>
      </c>
      <c r="D47" s="10">
        <f>D46*(1+Salary_increase)</f>
        <v>36760.640183045354</v>
      </c>
      <c r="E47" s="10">
        <v>30</v>
      </c>
      <c r="F47" s="10">
        <f t="shared" si="23"/>
        <v>24507.093455363567</v>
      </c>
      <c r="G47" s="10">
        <f t="shared" si="24"/>
        <v>1847.2683509068015</v>
      </c>
      <c r="H47" s="10">
        <v>0</v>
      </c>
      <c r="I47" s="10">
        <f t="shared" si="25"/>
        <v>0</v>
      </c>
      <c r="J47" s="12">
        <v>22.8</v>
      </c>
      <c r="K47" s="10">
        <f t="shared" si="26"/>
        <v>139690.43269557232</v>
      </c>
      <c r="L47" s="10">
        <f t="shared" si="27"/>
        <v>0</v>
      </c>
      <c r="M47" s="10">
        <f t="shared" si="28"/>
        <v>139690.43269557232</v>
      </c>
      <c r="N47" s="10">
        <f t="shared" si="29"/>
        <v>18380.320091522677</v>
      </c>
      <c r="O47" s="10">
        <f t="shared" si="30"/>
        <v>0</v>
      </c>
      <c r="P47" s="10">
        <f t="shared" si="31"/>
        <v>18380.320091522677</v>
      </c>
      <c r="S47" s="9">
        <v>45383</v>
      </c>
      <c r="T47" s="1">
        <v>53</v>
      </c>
      <c r="U47" s="10">
        <f>U46*(1+Salary_increase)</f>
        <v>36760.640183045354</v>
      </c>
      <c r="V47" s="10">
        <v>30</v>
      </c>
      <c r="W47" s="10">
        <f t="shared" si="39"/>
        <v>18788.771649112066</v>
      </c>
      <c r="X47" s="10">
        <f t="shared" si="22"/>
        <v>5865.2807043991361</v>
      </c>
      <c r="Y47" s="1">
        <v>0</v>
      </c>
      <c r="Z47" s="10">
        <f t="shared" si="32"/>
        <v>0</v>
      </c>
      <c r="AA47" s="12">
        <v>22.8</v>
      </c>
      <c r="AB47" s="10">
        <f t="shared" si="33"/>
        <v>107095.99839993878</v>
      </c>
      <c r="AC47" s="10">
        <f t="shared" si="34"/>
        <v>0</v>
      </c>
      <c r="AD47" s="10">
        <f t="shared" si="35"/>
        <v>107095.99839993878</v>
      </c>
      <c r="AE47" s="10">
        <f t="shared" si="36"/>
        <v>14091.57873683405</v>
      </c>
      <c r="AF47" s="10">
        <f t="shared" si="37"/>
        <v>0</v>
      </c>
      <c r="AG47" s="10">
        <f t="shared" si="38"/>
        <v>14091.57873683405</v>
      </c>
    </row>
    <row r="48" spans="1:33" ht="15.75" thickBot="1">
      <c r="B48" s="9">
        <v>45748</v>
      </c>
      <c r="C48" s="10">
        <v>54</v>
      </c>
      <c r="D48" s="10">
        <f>D47*(1+Salary_increase)</f>
        <v>37312.04978579103</v>
      </c>
      <c r="E48" s="10">
        <v>30</v>
      </c>
      <c r="F48" s="10">
        <f t="shared" si="23"/>
        <v>24874.69985719402</v>
      </c>
      <c r="G48" s="10">
        <f t="shared" si="24"/>
        <v>2499.9698348938714</v>
      </c>
      <c r="H48" s="10">
        <v>0</v>
      </c>
      <c r="I48" s="10">
        <f t="shared" si="25"/>
        <v>0</v>
      </c>
      <c r="J48" s="12">
        <v>22.3</v>
      </c>
      <c r="K48" s="10">
        <f t="shared" si="26"/>
        <v>138676.45170385667</v>
      </c>
      <c r="L48" s="10">
        <f t="shared" si="27"/>
        <v>0</v>
      </c>
      <c r="M48" s="10">
        <f t="shared" si="28"/>
        <v>138676.45170385667</v>
      </c>
      <c r="N48" s="10">
        <f t="shared" si="29"/>
        <v>18656.024892895515</v>
      </c>
      <c r="O48" s="10">
        <f t="shared" si="30"/>
        <v>0</v>
      </c>
      <c r="P48" s="10">
        <f t="shared" si="31"/>
        <v>18656.024892895515</v>
      </c>
      <c r="S48" s="9">
        <v>45748</v>
      </c>
      <c r="T48" s="1">
        <v>54</v>
      </c>
      <c r="U48" s="10">
        <f>U47*(1+Salary_increase)</f>
        <v>37312.04978579103</v>
      </c>
      <c r="V48" s="10">
        <v>30</v>
      </c>
      <c r="W48" s="10">
        <f t="shared" si="39"/>
        <v>19070.60322384875</v>
      </c>
      <c r="X48" s="10">
        <f t="shared" si="22"/>
        <v>6578.2523736885905</v>
      </c>
      <c r="Y48" s="1">
        <v>0</v>
      </c>
      <c r="Z48" s="10">
        <f t="shared" si="32"/>
        <v>0</v>
      </c>
      <c r="AA48" s="12">
        <v>22.3</v>
      </c>
      <c r="AB48" s="10">
        <f t="shared" si="33"/>
        <v>106318.61297295678</v>
      </c>
      <c r="AC48" s="10">
        <f t="shared" si="34"/>
        <v>0</v>
      </c>
      <c r="AD48" s="10">
        <f t="shared" si="35"/>
        <v>106318.61297295678</v>
      </c>
      <c r="AE48" s="10">
        <f t="shared" si="36"/>
        <v>14302.952417886561</v>
      </c>
      <c r="AF48" s="10">
        <f t="shared" si="37"/>
        <v>0</v>
      </c>
      <c r="AG48" s="10">
        <f t="shared" si="38"/>
        <v>14302.952417886561</v>
      </c>
    </row>
    <row r="49" spans="2:33" ht="15.75" thickBot="1">
      <c r="B49" s="9">
        <v>46113</v>
      </c>
      <c r="C49" s="10">
        <v>55</v>
      </c>
      <c r="D49" s="10">
        <f>D48*(1+Salary_increase)*(1+$G$31)</f>
        <v>38691.735552082057</v>
      </c>
      <c r="E49" s="10">
        <v>30</v>
      </c>
      <c r="F49" s="10">
        <f t="shared" si="23"/>
        <v>25794.490368054703</v>
      </c>
      <c r="G49" s="10">
        <f t="shared" si="24"/>
        <v>3185.5721554839802</v>
      </c>
      <c r="H49" s="17">
        <v>0.78700000000000003</v>
      </c>
      <c r="I49" s="10">
        <f t="shared" si="25"/>
        <v>2507.0452863658925</v>
      </c>
      <c r="J49" s="12">
        <v>21.9</v>
      </c>
      <c r="K49" s="11">
        <f t="shared" si="26"/>
        <v>141224.83476509948</v>
      </c>
      <c r="L49" s="11">
        <f t="shared" si="27"/>
        <v>7521.1358590976779</v>
      </c>
      <c r="M49" s="11">
        <f t="shared" si="28"/>
        <v>148745.97062419716</v>
      </c>
      <c r="N49" s="11">
        <f t="shared" si="29"/>
        <v>19345.867776041028</v>
      </c>
      <c r="O49" s="11">
        <f t="shared" si="30"/>
        <v>1880.2839647744195</v>
      </c>
      <c r="P49" s="11">
        <f t="shared" si="31"/>
        <v>21226.151740815447</v>
      </c>
      <c r="S49" s="9">
        <v>46113</v>
      </c>
      <c r="T49" s="1">
        <v>55</v>
      </c>
      <c r="U49" s="10">
        <f>U48*(1+Salary_increase)*(1+$G$31)</f>
        <v>38691.735552082057</v>
      </c>
      <c r="V49" s="10">
        <v>30</v>
      </c>
      <c r="W49" s="10">
        <f t="shared" si="39"/>
        <v>19775.77594884194</v>
      </c>
      <c r="X49" s="10">
        <f t="shared" si="22"/>
        <v>7325.0289323606194</v>
      </c>
      <c r="Y49" s="17">
        <v>0.78700000000000003</v>
      </c>
      <c r="Z49" s="10">
        <f t="shared" si="32"/>
        <v>5764.7977697678079</v>
      </c>
      <c r="AA49" s="12">
        <v>21.9</v>
      </c>
      <c r="AB49" s="11">
        <f t="shared" si="33"/>
        <v>108272.37331990962</v>
      </c>
      <c r="AC49" s="11">
        <f t="shared" si="34"/>
        <v>17294.393309303425</v>
      </c>
      <c r="AD49" s="11">
        <f t="shared" si="35"/>
        <v>125566.76662921305</v>
      </c>
      <c r="AE49" s="11">
        <f t="shared" si="36"/>
        <v>14831.831961631455</v>
      </c>
      <c r="AF49" s="11">
        <f t="shared" si="37"/>
        <v>4323.5983273258562</v>
      </c>
      <c r="AG49" s="11">
        <f t="shared" si="38"/>
        <v>19155.430288957312</v>
      </c>
    </row>
    <row r="50" spans="2:33" ht="15.75" thickBot="1">
      <c r="B50" s="9">
        <v>46478</v>
      </c>
      <c r="C50" s="10">
        <v>56</v>
      </c>
      <c r="D50" s="10">
        <f>D49*(1+Salary_increase)</f>
        <v>39272.11158536328</v>
      </c>
      <c r="E50" s="10">
        <v>30</v>
      </c>
      <c r="F50" s="10">
        <f t="shared" si="23"/>
        <v>26181.407723575518</v>
      </c>
      <c r="G50" s="10">
        <f t="shared" si="24"/>
        <v>3891.180052478941</v>
      </c>
      <c r="H50" s="17">
        <v>0.82299999999999995</v>
      </c>
      <c r="I50" s="10">
        <f t="shared" si="25"/>
        <v>3202.4411831901684</v>
      </c>
      <c r="J50" s="12">
        <v>21.4</v>
      </c>
      <c r="K50" s="10">
        <f t="shared" si="26"/>
        <v>140070.531321129</v>
      </c>
      <c r="L50" s="10">
        <f t="shared" si="27"/>
        <v>9607.3235495705048</v>
      </c>
      <c r="M50" s="10">
        <f t="shared" si="28"/>
        <v>149677.85487069952</v>
      </c>
      <c r="N50" s="10">
        <f t="shared" si="29"/>
        <v>19636.05579268164</v>
      </c>
      <c r="O50" s="10">
        <f t="shared" si="30"/>
        <v>2401.8308873926262</v>
      </c>
      <c r="P50" s="10">
        <f t="shared" si="31"/>
        <v>22037.886680074265</v>
      </c>
      <c r="S50" s="9">
        <v>46478</v>
      </c>
      <c r="T50" s="1">
        <v>56</v>
      </c>
      <c r="U50" s="10">
        <f>U49*(1+Salary_increase)</f>
        <v>39272.11158536328</v>
      </c>
      <c r="V50" s="10">
        <v>30</v>
      </c>
      <c r="W50" s="10">
        <f t="shared" si="39"/>
        <v>20072.412588074563</v>
      </c>
      <c r="X50" s="10">
        <f t="shared" si="22"/>
        <v>8092.7286810087298</v>
      </c>
      <c r="Y50" s="17">
        <v>0.82299999999999995</v>
      </c>
      <c r="Z50" s="10">
        <f t="shared" si="32"/>
        <v>6660.3157044701838</v>
      </c>
      <c r="AA50" s="12">
        <v>21.4</v>
      </c>
      <c r="AB50" s="10">
        <f t="shared" si="33"/>
        <v>107387.4073461989</v>
      </c>
      <c r="AC50" s="10">
        <f t="shared" si="34"/>
        <v>19980.947113410552</v>
      </c>
      <c r="AD50" s="10">
        <f t="shared" si="35"/>
        <v>127368.35445960946</v>
      </c>
      <c r="AE50" s="10">
        <f t="shared" si="36"/>
        <v>15054.309441055922</v>
      </c>
      <c r="AF50" s="10">
        <f t="shared" si="37"/>
        <v>4995.2367783526379</v>
      </c>
      <c r="AG50" s="10">
        <f t="shared" si="38"/>
        <v>20049.546219408559</v>
      </c>
    </row>
    <row r="51" spans="2:33" ht="15.75" thickBot="1">
      <c r="B51" s="9">
        <v>46844</v>
      </c>
      <c r="C51" s="10">
        <v>57</v>
      </c>
      <c r="D51" s="10">
        <f>D50*(1+Salary_increase)*(1+$G$32)</f>
        <v>40967.933216011603</v>
      </c>
      <c r="E51" s="10">
        <v>30</v>
      </c>
      <c r="F51" s="10">
        <f t="shared" si="23"/>
        <v>27311.955477341067</v>
      </c>
      <c r="G51" s="10">
        <f t="shared" si="24"/>
        <v>4635.7777903852475</v>
      </c>
      <c r="H51" s="17">
        <v>0.86299999999999999</v>
      </c>
      <c r="I51" s="10">
        <f t="shared" si="25"/>
        <v>4000.6762331024684</v>
      </c>
      <c r="J51" s="12">
        <v>20.9</v>
      </c>
      <c r="K51" s="10">
        <f t="shared" si="26"/>
        <v>142704.96736910706</v>
      </c>
      <c r="L51" s="10">
        <f t="shared" si="27"/>
        <v>12002.028699307404</v>
      </c>
      <c r="M51" s="10">
        <f t="shared" si="28"/>
        <v>154706.99606841448</v>
      </c>
      <c r="N51" s="10">
        <f t="shared" si="29"/>
        <v>20483.966608005801</v>
      </c>
      <c r="O51" s="10">
        <f t="shared" si="30"/>
        <v>3000.507174826851</v>
      </c>
      <c r="P51" s="10">
        <f t="shared" si="31"/>
        <v>23484.473782832654</v>
      </c>
      <c r="S51" s="9">
        <v>46844</v>
      </c>
      <c r="T51" s="1">
        <v>57</v>
      </c>
      <c r="U51" s="10">
        <f>U50*(1+Salary_increase)*(1+$G$32)</f>
        <v>40967.933216011603</v>
      </c>
      <c r="V51" s="10">
        <v>30</v>
      </c>
      <c r="W51" s="10">
        <f t="shared" si="39"/>
        <v>20939.165865961484</v>
      </c>
      <c r="X51" s="10">
        <f t="shared" si="22"/>
        <v>8900.3496483429808</v>
      </c>
      <c r="Y51" s="17">
        <v>0.86299999999999999</v>
      </c>
      <c r="Z51" s="10">
        <f t="shared" si="32"/>
        <v>7681.0017465199926</v>
      </c>
      <c r="AA51" s="12">
        <v>20.9</v>
      </c>
      <c r="AB51" s="10">
        <f t="shared" si="33"/>
        <v>109407.14164964875</v>
      </c>
      <c r="AC51" s="10">
        <f t="shared" si="34"/>
        <v>23043.005239559978</v>
      </c>
      <c r="AD51" s="10">
        <f t="shared" si="35"/>
        <v>132450.14688920873</v>
      </c>
      <c r="AE51" s="10">
        <f t="shared" si="36"/>
        <v>15704.374399471113</v>
      </c>
      <c r="AF51" s="10">
        <f t="shared" si="37"/>
        <v>5760.7513098899944</v>
      </c>
      <c r="AG51" s="10">
        <f t="shared" si="38"/>
        <v>21465.125709361106</v>
      </c>
    </row>
    <row r="52" spans="2:33" ht="15.75" thickBot="1">
      <c r="B52" s="9">
        <v>47209</v>
      </c>
      <c r="C52" s="10">
        <v>58</v>
      </c>
      <c r="D52" s="10">
        <f>D51*(1+Salary_increase)</f>
        <v>41582.452214251774</v>
      </c>
      <c r="E52" s="10">
        <v>30</v>
      </c>
      <c r="F52" s="10">
        <f t="shared" si="23"/>
        <v>27721.634809501182</v>
      </c>
      <c r="G52" s="10">
        <f t="shared" si="24"/>
        <v>5401.8379449169352</v>
      </c>
      <c r="H52" s="17">
        <v>0.90500000000000003</v>
      </c>
      <c r="I52" s="10">
        <f t="shared" si="25"/>
        <v>4888.6633401498266</v>
      </c>
      <c r="J52" s="12">
        <v>20.399999999999999</v>
      </c>
      <c r="K52" s="10">
        <f t="shared" si="26"/>
        <v>141380.337528456</v>
      </c>
      <c r="L52" s="10">
        <f t="shared" si="27"/>
        <v>14665.990020449481</v>
      </c>
      <c r="M52" s="10">
        <f t="shared" si="28"/>
        <v>156046.32754890548</v>
      </c>
      <c r="N52" s="10">
        <f t="shared" si="29"/>
        <v>20791.226107125887</v>
      </c>
      <c r="O52" s="10">
        <f t="shared" si="30"/>
        <v>3666.4975051123702</v>
      </c>
      <c r="P52" s="10">
        <f t="shared" si="31"/>
        <v>24457.723612238256</v>
      </c>
      <c r="S52" s="9">
        <v>47209</v>
      </c>
      <c r="T52" s="1">
        <v>58</v>
      </c>
      <c r="U52" s="10">
        <f>U51*(1+Salary_increase)</f>
        <v>41582.452214251774</v>
      </c>
      <c r="V52" s="10">
        <v>30</v>
      </c>
      <c r="W52" s="10">
        <f t="shared" si="39"/>
        <v>21253.253353950906</v>
      </c>
      <c r="X52" s="10">
        <f t="shared" si="22"/>
        <v>9730.3783807440341</v>
      </c>
      <c r="Y52" s="17">
        <v>0.90500000000000003</v>
      </c>
      <c r="Z52" s="10">
        <f t="shared" si="32"/>
        <v>8805.9924345733507</v>
      </c>
      <c r="AA52" s="12">
        <v>20.399999999999999</v>
      </c>
      <c r="AB52" s="10">
        <f t="shared" si="33"/>
        <v>108391.59210514961</v>
      </c>
      <c r="AC52" s="10">
        <f t="shared" si="34"/>
        <v>26417.97730372005</v>
      </c>
      <c r="AD52" s="10">
        <f t="shared" si="35"/>
        <v>134809.56940886966</v>
      </c>
      <c r="AE52" s="10">
        <f t="shared" si="36"/>
        <v>15939.94001546318</v>
      </c>
      <c r="AF52" s="10">
        <f t="shared" si="37"/>
        <v>6604.4943259300126</v>
      </c>
      <c r="AG52" s="10">
        <f t="shared" si="38"/>
        <v>22544.434341393193</v>
      </c>
    </row>
    <row r="53" spans="2:33" ht="15.75" thickBot="1">
      <c r="B53" s="9">
        <v>47574</v>
      </c>
      <c r="C53" s="10">
        <v>59</v>
      </c>
      <c r="D53" s="10">
        <f>D52*(1+Salary_increase)</f>
        <v>42206.18899746555</v>
      </c>
      <c r="E53" s="10">
        <v>30</v>
      </c>
      <c r="F53" s="10">
        <f t="shared" si="23"/>
        <v>28137.459331643699</v>
      </c>
      <c r="G53" s="10">
        <f t="shared" si="24"/>
        <v>6189.8368540817364</v>
      </c>
      <c r="H53" s="17">
        <v>0.95099999999999996</v>
      </c>
      <c r="I53" s="10">
        <f t="shared" si="25"/>
        <v>5886.5348482317313</v>
      </c>
      <c r="J53" s="12">
        <v>19.899999999999999</v>
      </c>
      <c r="K53" s="10">
        <f t="shared" si="26"/>
        <v>139983.86017492739</v>
      </c>
      <c r="L53" s="10">
        <f t="shared" si="27"/>
        <v>17659.604544695194</v>
      </c>
      <c r="M53" s="10">
        <f t="shared" si="28"/>
        <v>157643.4647196226</v>
      </c>
      <c r="N53" s="10">
        <f t="shared" si="29"/>
        <v>21103.094498732775</v>
      </c>
      <c r="O53" s="10">
        <f t="shared" si="30"/>
        <v>4414.9011361737985</v>
      </c>
      <c r="P53" s="10">
        <f t="shared" si="31"/>
        <v>25517.995634906572</v>
      </c>
      <c r="S53" s="9">
        <v>47574</v>
      </c>
      <c r="T53" s="1">
        <v>59</v>
      </c>
      <c r="U53" s="10">
        <f>U52*(1+Salary_increase)</f>
        <v>42206.18899746555</v>
      </c>
      <c r="V53" s="10">
        <v>30</v>
      </c>
      <c r="W53" s="10">
        <f t="shared" si="39"/>
        <v>21572.052154260167</v>
      </c>
      <c r="X53" s="10">
        <f t="shared" si="22"/>
        <v>10583.305396446242</v>
      </c>
      <c r="Y53" s="17">
        <v>0.95099999999999996</v>
      </c>
      <c r="Z53" s="10">
        <f t="shared" si="32"/>
        <v>10064.723432020375</v>
      </c>
      <c r="AA53" s="12">
        <v>19.899999999999999</v>
      </c>
      <c r="AB53" s="10">
        <f t="shared" si="33"/>
        <v>107320.95946744432</v>
      </c>
      <c r="AC53" s="10">
        <f t="shared" si="34"/>
        <v>30194.170296061126</v>
      </c>
      <c r="AD53" s="10">
        <f t="shared" si="35"/>
        <v>137515.12976350545</v>
      </c>
      <c r="AE53" s="10">
        <f t="shared" si="36"/>
        <v>16179.039115695126</v>
      </c>
      <c r="AF53" s="10">
        <f t="shared" si="37"/>
        <v>7548.5425740152814</v>
      </c>
      <c r="AG53" s="10">
        <f t="shared" si="38"/>
        <v>23727.581689710409</v>
      </c>
    </row>
    <row r="54" spans="2:33" ht="15.75" thickBot="1">
      <c r="B54" s="9">
        <v>47939</v>
      </c>
      <c r="C54" s="10">
        <v>60</v>
      </c>
      <c r="D54" s="10">
        <f>D53*(1+Salary_increase)*(1+$G$33)</f>
        <v>45622.950631929081</v>
      </c>
      <c r="E54" s="10">
        <v>30</v>
      </c>
      <c r="F54" s="10">
        <f t="shared" si="23"/>
        <v>30415.300421286058</v>
      </c>
      <c r="G54" s="10">
        <f t="shared" si="24"/>
        <v>7046.887935065979</v>
      </c>
      <c r="H54" s="17">
        <v>1</v>
      </c>
      <c r="I54" s="10">
        <f t="shared" si="25"/>
        <v>7046.887935065979</v>
      </c>
      <c r="J54" s="12">
        <v>19.399999999999999</v>
      </c>
      <c r="K54" s="11">
        <f t="shared" si="26"/>
        <v>147514.20704323737</v>
      </c>
      <c r="L54" s="11">
        <f t="shared" si="27"/>
        <v>21140.663805197939</v>
      </c>
      <c r="M54" s="11">
        <f t="shared" si="28"/>
        <v>168654.87084843533</v>
      </c>
      <c r="N54" s="11">
        <f t="shared" si="29"/>
        <v>22811.475315964544</v>
      </c>
      <c r="O54" s="11">
        <f t="shared" si="30"/>
        <v>5285.1659512994847</v>
      </c>
      <c r="P54" s="11">
        <f t="shared" si="31"/>
        <v>28096.641267264029</v>
      </c>
      <c r="S54" s="9">
        <v>47939</v>
      </c>
      <c r="T54" s="1">
        <v>60</v>
      </c>
      <c r="U54" s="10">
        <f>U53*(1+Salary_increase)*(1+$G$33)</f>
        <v>45622.950631929081</v>
      </c>
      <c r="V54" s="10">
        <v>30</v>
      </c>
      <c r="W54" s="10">
        <f t="shared" si="39"/>
        <v>23318.396989652643</v>
      </c>
      <c r="X54" s="10">
        <f t="shared" si="22"/>
        <v>11506.258505565951</v>
      </c>
      <c r="Y54" s="17">
        <v>1</v>
      </c>
      <c r="Z54" s="10">
        <f t="shared" si="32"/>
        <v>11506.258505565951</v>
      </c>
      <c r="AA54" s="12">
        <v>19.399999999999999</v>
      </c>
      <c r="AB54" s="11">
        <f t="shared" si="33"/>
        <v>113094.22539981532</v>
      </c>
      <c r="AC54" s="11">
        <f t="shared" si="34"/>
        <v>34518.775516697853</v>
      </c>
      <c r="AD54" s="11">
        <f t="shared" si="35"/>
        <v>147613.00091651318</v>
      </c>
      <c r="AE54" s="11">
        <f t="shared" si="36"/>
        <v>17488.797742239483</v>
      </c>
      <c r="AF54" s="11">
        <f t="shared" si="37"/>
        <v>8629.6938791744633</v>
      </c>
      <c r="AG54" s="11">
        <f t="shared" si="38"/>
        <v>26118.491621413945</v>
      </c>
    </row>
    <row r="56" spans="2:33">
      <c r="C56" s="72" t="s">
        <v>119</v>
      </c>
      <c r="Q56" s="72" t="s">
        <v>120</v>
      </c>
    </row>
    <row r="57" spans="2:33">
      <c r="B57" s="46" t="s">
        <v>5</v>
      </c>
      <c r="C57" t="s">
        <v>52</v>
      </c>
      <c r="Q57" s="43" t="s">
        <v>122</v>
      </c>
    </row>
    <row r="58" spans="2:33">
      <c r="B58" s="46" t="s">
        <v>6</v>
      </c>
      <c r="C58" s="48" t="s">
        <v>54</v>
      </c>
      <c r="Q58" s="43" t="s">
        <v>83</v>
      </c>
    </row>
    <row r="59" spans="2:33">
      <c r="B59" s="46"/>
      <c r="C59" s="49" t="s">
        <v>55</v>
      </c>
      <c r="Q59" s="43" t="s">
        <v>67</v>
      </c>
    </row>
    <row r="60" spans="2:33">
      <c r="B60" s="46"/>
      <c r="C60" s="49" t="s">
        <v>56</v>
      </c>
    </row>
    <row r="61" spans="2:33">
      <c r="B61" s="46"/>
      <c r="C61" s="49" t="s">
        <v>57</v>
      </c>
    </row>
    <row r="62" spans="2:33">
      <c r="B62" s="46"/>
      <c r="C62" s="50" t="s">
        <v>58</v>
      </c>
    </row>
    <row r="63" spans="2:33">
      <c r="B63" s="46"/>
      <c r="C63" s="50" t="s">
        <v>59</v>
      </c>
    </row>
    <row r="64" spans="2:33">
      <c r="B64" s="46" t="s">
        <v>7</v>
      </c>
      <c r="C64" t="s">
        <v>121</v>
      </c>
      <c r="Q64" s="43" t="s">
        <v>123</v>
      </c>
      <c r="S64" s="43" t="s">
        <v>82</v>
      </c>
    </row>
    <row r="65" spans="2:17">
      <c r="B65" s="46" t="s">
        <v>8</v>
      </c>
      <c r="C65" t="s">
        <v>127</v>
      </c>
      <c r="J65" s="43"/>
      <c r="Q65" s="43" t="s">
        <v>47</v>
      </c>
    </row>
    <row r="66" spans="2:17">
      <c r="B66" s="46" t="s">
        <v>9</v>
      </c>
      <c r="C66" s="47" t="s">
        <v>49</v>
      </c>
    </row>
    <row r="67" spans="2:17">
      <c r="B67" s="46" t="s">
        <v>10</v>
      </c>
      <c r="C67" t="s">
        <v>126</v>
      </c>
      <c r="Q67" s="43" t="s">
        <v>48</v>
      </c>
    </row>
    <row r="68" spans="2:17">
      <c r="B68" s="46" t="s">
        <v>11</v>
      </c>
      <c r="C68" s="47" t="s">
        <v>68</v>
      </c>
      <c r="Q68" s="43" t="s">
        <v>66</v>
      </c>
    </row>
    <row r="69" spans="2:17">
      <c r="B69" s="46" t="s">
        <v>12</v>
      </c>
      <c r="C69" s="47" t="s">
        <v>53</v>
      </c>
    </row>
    <row r="70" spans="2:17">
      <c r="B70" s="46" t="s">
        <v>13</v>
      </c>
      <c r="C70" s="47" t="s">
        <v>51</v>
      </c>
    </row>
    <row r="71" spans="2:17">
      <c r="B71" s="46" t="s">
        <v>14</v>
      </c>
      <c r="C71" s="49" t="s">
        <v>63</v>
      </c>
    </row>
    <row r="72" spans="2:17">
      <c r="B72" s="46"/>
      <c r="C72" s="49" t="s">
        <v>64</v>
      </c>
    </row>
    <row r="73" spans="2:17">
      <c r="B73" s="46" t="s">
        <v>15</v>
      </c>
      <c r="C73" s="51" t="s">
        <v>65</v>
      </c>
    </row>
    <row r="74" spans="2:17">
      <c r="B74" s="46" t="s">
        <v>16</v>
      </c>
      <c r="C74" s="47" t="s">
        <v>50</v>
      </c>
    </row>
  </sheetData>
  <sheetProtection algorithmName="SHA-512" hashValue="4ZZBX4hXOmUIitBCMtBbVuPLsO9MKcASvgd4+zmXaC78NSMUcq4ROPF5Xgr5gngCQ0PMlL9aOTpMV4LKBrP9nQ==" saltValue="rJXqfR4kDLeeAMDaExWQUg==" spinCount="100000" sheet="1" objects="1" scenarios="1"/>
  <hyperlinks>
    <hyperlink ref="Q65" r:id="rId1" xr:uid="{07F27251-32B7-4847-9223-814614B3C9DD}"/>
    <hyperlink ref="Q67" r:id="rId2" xr:uid="{0DF8D803-F1FD-4DBF-B63B-88BA49EC0D3C}"/>
    <hyperlink ref="Q68" r:id="rId3" display="https://fpsmember.org/fps-1992/how-much-lump-sum-can-i-take" xr:uid="{0D199C83-0CE5-400C-85AD-BE01EAF9FB86}"/>
    <hyperlink ref="Q59" r:id="rId4" display="https://fpsmember.org/fps-2015/double-accrual-guarantee" xr:uid="{CF8A0E6C-F32A-45A9-A85D-DC4DB0025BAA}"/>
    <hyperlink ref="S64" r:id="rId5" display="https://fpsmember.org/fps-2015/how-my-pension-worked-out" xr:uid="{61C492E7-65B5-4D74-85D7-B6DC6E2E46AC}"/>
    <hyperlink ref="Q58" r:id="rId6" display="https://fpsmember.org/fps-1992/how-my-pension-worked-out" xr:uid="{C6DADAD5-50E6-42C4-9E8B-D1D020D0328C}"/>
    <hyperlink ref="Q57" r:id="rId7" display="https://fpsmember.org/fps-1992" xr:uid="{5763257B-3A56-445C-8D61-D5530AA40F2E}"/>
    <hyperlink ref="Q64" r:id="rId8" display="https://fpsmember.org/fps-2015" xr:uid="{AC42E266-360E-4111-B2CE-10DB7E397C0E}"/>
  </hyperlink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BCFA-3568-4904-9A98-93B1C05CB6FD}">
  <sheetPr codeName="Sheet4"/>
  <dimension ref="A1:AI89"/>
  <sheetViews>
    <sheetView showGridLines="0" zoomScale="80" zoomScaleNormal="80" workbookViewId="0"/>
  </sheetViews>
  <sheetFormatPr defaultRowHeight="15"/>
  <cols>
    <col min="2" max="2" width="10.5703125" bestFit="1" customWidth="1"/>
    <col min="3" max="8" width="11.28515625" customWidth="1"/>
    <col min="9" max="14" width="11.140625" customWidth="1"/>
    <col min="15" max="17" width="12" customWidth="1"/>
    <col min="18" max="18" width="16.85546875" customWidth="1"/>
    <col min="20" max="20" width="10.5703125" bestFit="1" customWidth="1"/>
    <col min="22" max="32" width="11.140625" customWidth="1"/>
    <col min="33" max="35" width="12.5703125" customWidth="1"/>
  </cols>
  <sheetData>
    <row r="1" spans="1:35" ht="26.25">
      <c r="A1" s="52" t="s">
        <v>40</v>
      </c>
    </row>
    <row r="2" spans="1:35" ht="21.75" customHeight="1">
      <c r="A2" s="53" t="s">
        <v>128</v>
      </c>
      <c r="D2" s="3"/>
      <c r="E2" s="2"/>
    </row>
    <row r="3" spans="1:35" ht="21.75" customHeight="1">
      <c r="A3" s="18"/>
      <c r="S3" s="18"/>
    </row>
    <row r="4" spans="1:35" ht="15.75" thickBot="1">
      <c r="A4" s="18" t="s">
        <v>17</v>
      </c>
      <c r="S4" s="18" t="s">
        <v>18</v>
      </c>
      <c r="T4" s="14"/>
      <c r="V4" s="15"/>
      <c r="X4" s="15"/>
      <c r="Y4" s="15"/>
      <c r="Z4" s="15"/>
      <c r="AA4" s="15"/>
      <c r="AB4" s="15"/>
      <c r="AC4" s="15"/>
      <c r="AD4" s="15"/>
      <c r="AE4" s="15"/>
    </row>
    <row r="5" spans="1:35" ht="42">
      <c r="B5" s="4" t="s">
        <v>2</v>
      </c>
      <c r="C5" s="5" t="s">
        <v>108</v>
      </c>
      <c r="D5" s="5" t="s">
        <v>109</v>
      </c>
      <c r="E5" s="5" t="s">
        <v>110</v>
      </c>
      <c r="F5" s="5" t="s">
        <v>111</v>
      </c>
      <c r="G5" s="5" t="s">
        <v>112</v>
      </c>
      <c r="H5" s="5" t="s">
        <v>113</v>
      </c>
      <c r="I5" s="5" t="s">
        <v>100</v>
      </c>
      <c r="J5" s="5" t="s">
        <v>101</v>
      </c>
      <c r="K5" s="5" t="s">
        <v>102</v>
      </c>
      <c r="L5" s="5" t="s">
        <v>114</v>
      </c>
      <c r="M5" s="5" t="s">
        <v>105</v>
      </c>
      <c r="N5" s="5" t="s">
        <v>3</v>
      </c>
      <c r="O5" s="5" t="s">
        <v>115</v>
      </c>
      <c r="P5" s="5" t="s">
        <v>107</v>
      </c>
      <c r="Q5" s="5" t="s">
        <v>4</v>
      </c>
      <c r="T5" s="4" t="s">
        <v>2</v>
      </c>
      <c r="U5" s="5" t="s">
        <v>108</v>
      </c>
      <c r="V5" s="5" t="s">
        <v>109</v>
      </c>
      <c r="W5" s="5" t="s">
        <v>110</v>
      </c>
      <c r="X5" s="5" t="s">
        <v>111</v>
      </c>
      <c r="Y5" s="5" t="s">
        <v>112</v>
      </c>
      <c r="Z5" s="5" t="s">
        <v>113</v>
      </c>
      <c r="AA5" s="5" t="s">
        <v>100</v>
      </c>
      <c r="AB5" s="5" t="s">
        <v>101</v>
      </c>
      <c r="AC5" s="5" t="s">
        <v>102</v>
      </c>
      <c r="AD5" s="5" t="s">
        <v>114</v>
      </c>
      <c r="AE5" s="5" t="s">
        <v>105</v>
      </c>
      <c r="AF5" s="5" t="s">
        <v>3</v>
      </c>
      <c r="AG5" s="5" t="s">
        <v>115</v>
      </c>
      <c r="AH5" s="5" t="s">
        <v>107</v>
      </c>
      <c r="AI5" s="5" t="s">
        <v>4</v>
      </c>
    </row>
    <row r="6" spans="1:35" ht="15.75" thickBot="1">
      <c r="B6" s="6"/>
      <c r="C6" s="7"/>
      <c r="D6" s="8" t="s">
        <v>5</v>
      </c>
      <c r="E6" s="7"/>
      <c r="F6" s="8" t="s">
        <v>6</v>
      </c>
      <c r="G6" s="8" t="s">
        <v>7</v>
      </c>
      <c r="H6" s="8" t="s">
        <v>8</v>
      </c>
      <c r="I6" s="8" t="s">
        <v>9</v>
      </c>
      <c r="J6" s="8" t="s">
        <v>10</v>
      </c>
      <c r="K6" s="8" t="s">
        <v>11</v>
      </c>
      <c r="L6" s="8" t="s">
        <v>12</v>
      </c>
      <c r="M6" s="8" t="s">
        <v>13</v>
      </c>
      <c r="N6" s="8" t="s">
        <v>14</v>
      </c>
      <c r="O6" s="8" t="s">
        <v>15</v>
      </c>
      <c r="P6" s="8" t="s">
        <v>16</v>
      </c>
      <c r="Q6" s="8" t="s">
        <v>32</v>
      </c>
      <c r="T6" s="6"/>
      <c r="U6" s="7"/>
      <c r="V6" s="8" t="s">
        <v>5</v>
      </c>
      <c r="W6" s="7"/>
      <c r="X6" s="8" t="s">
        <v>6</v>
      </c>
      <c r="Y6" s="8" t="s">
        <v>7</v>
      </c>
      <c r="Z6" s="8" t="s">
        <v>8</v>
      </c>
      <c r="AA6" s="8" t="s">
        <v>9</v>
      </c>
      <c r="AB6" s="8" t="s">
        <v>10</v>
      </c>
      <c r="AC6" s="8" t="s">
        <v>11</v>
      </c>
      <c r="AD6" s="8" t="s">
        <v>12</v>
      </c>
      <c r="AE6" s="8" t="s">
        <v>13</v>
      </c>
      <c r="AF6" s="8" t="s">
        <v>14</v>
      </c>
      <c r="AG6" s="8" t="s">
        <v>15</v>
      </c>
      <c r="AH6" s="8" t="s">
        <v>16</v>
      </c>
      <c r="AI6" s="8" t="s">
        <v>32</v>
      </c>
    </row>
    <row r="7" spans="1:35" ht="15.75" thickBot="1">
      <c r="B7" s="9">
        <v>42095</v>
      </c>
      <c r="C7" s="10">
        <v>34</v>
      </c>
      <c r="D7" s="10">
        <v>29000</v>
      </c>
      <c r="E7" s="10">
        <v>9</v>
      </c>
      <c r="F7" s="10">
        <f>D7*E7/60</f>
        <v>4350</v>
      </c>
      <c r="G7" s="10"/>
      <c r="H7" s="10"/>
      <c r="I7" s="10"/>
      <c r="J7" s="10"/>
      <c r="K7" s="10"/>
      <c r="L7" s="10"/>
      <c r="M7" s="10"/>
      <c r="N7" s="10"/>
      <c r="O7" s="10"/>
      <c r="P7" s="10"/>
      <c r="Q7" s="10"/>
      <c r="T7" s="9">
        <v>42095</v>
      </c>
      <c r="U7" s="10">
        <v>34</v>
      </c>
      <c r="V7" s="10">
        <v>29000</v>
      </c>
      <c r="W7" s="10">
        <v>8</v>
      </c>
      <c r="X7" s="10">
        <f t="shared" ref="X7:X33" si="0">V7*W7/60</f>
        <v>3866.6666666666665</v>
      </c>
      <c r="Y7" s="1"/>
      <c r="Z7" s="1"/>
      <c r="AA7" s="1">
        <f>V7/59.7</f>
        <v>485.76214405360133</v>
      </c>
      <c r="AB7" s="1"/>
      <c r="AC7" s="1"/>
      <c r="AD7" s="1"/>
      <c r="AE7" s="1"/>
      <c r="AF7" s="1"/>
      <c r="AG7" s="1"/>
      <c r="AH7" s="1"/>
      <c r="AI7" s="1"/>
    </row>
    <row r="8" spans="1:35" ht="15.75" thickBot="1">
      <c r="B8" s="9">
        <v>42461</v>
      </c>
      <c r="C8" s="10">
        <v>35</v>
      </c>
      <c r="D8" s="10">
        <f t="shared" ref="D8:D33" si="1">D7*(1+Salary_increase)</f>
        <v>29434.999999999996</v>
      </c>
      <c r="E8" s="10">
        <v>10</v>
      </c>
      <c r="F8" s="10">
        <f t="shared" ref="F8:F33" si="2">D8*E8/60</f>
        <v>4905.8333333333321</v>
      </c>
      <c r="G8" s="10"/>
      <c r="H8" s="10"/>
      <c r="I8" s="10"/>
      <c r="J8" s="10"/>
      <c r="K8" s="10"/>
      <c r="L8" s="10"/>
      <c r="M8" s="10"/>
      <c r="N8" s="10"/>
      <c r="O8" s="10"/>
      <c r="P8" s="10"/>
      <c r="Q8" s="10"/>
      <c r="T8" s="9">
        <v>42461</v>
      </c>
      <c r="U8" s="10">
        <v>35</v>
      </c>
      <c r="V8" s="10">
        <f t="shared" ref="V8:V33" si="3">V7*(1+Salary_increase)</f>
        <v>29434.999999999996</v>
      </c>
      <c r="W8" s="10">
        <v>8</v>
      </c>
      <c r="X8" s="10">
        <f t="shared" si="0"/>
        <v>3924.6666666666661</v>
      </c>
      <c r="Y8" s="1"/>
      <c r="Z8" s="1"/>
      <c r="AA8" s="10">
        <f t="shared" ref="AA8:AA33" si="4">AA7*(1+FPS2015_indexation)+V8/59.7</f>
        <v>986.09715242881066</v>
      </c>
      <c r="AB8" s="1"/>
      <c r="AC8" s="1"/>
      <c r="AD8" s="1"/>
      <c r="AE8" s="1"/>
      <c r="AF8" s="1"/>
      <c r="AG8" s="1"/>
      <c r="AH8" s="1"/>
      <c r="AI8" s="1"/>
    </row>
    <row r="9" spans="1:35" ht="15.75" thickBot="1">
      <c r="B9" s="9">
        <v>42826</v>
      </c>
      <c r="C9" s="10">
        <v>36</v>
      </c>
      <c r="D9" s="10">
        <f t="shared" si="1"/>
        <v>29876.524999999994</v>
      </c>
      <c r="E9" s="10">
        <v>11</v>
      </c>
      <c r="F9" s="10">
        <f t="shared" si="2"/>
        <v>5477.3629166666651</v>
      </c>
      <c r="G9" s="10"/>
      <c r="H9" s="10"/>
      <c r="I9" s="10"/>
      <c r="J9" s="10"/>
      <c r="K9" s="10"/>
      <c r="L9" s="10"/>
      <c r="M9" s="10"/>
      <c r="N9" s="10"/>
      <c r="O9" s="10"/>
      <c r="P9" s="10"/>
      <c r="Q9" s="10"/>
      <c r="T9" s="9">
        <v>42826</v>
      </c>
      <c r="U9" s="10">
        <v>36</v>
      </c>
      <c r="V9" s="10">
        <f t="shared" si="3"/>
        <v>29876.524999999994</v>
      </c>
      <c r="W9" s="10">
        <v>8</v>
      </c>
      <c r="X9" s="10">
        <f t="shared" si="0"/>
        <v>3983.536666666666</v>
      </c>
      <c r="Y9" s="1"/>
      <c r="Z9" s="1"/>
      <c r="AA9" s="10">
        <f t="shared" si="4"/>
        <v>1501.332914572864</v>
      </c>
      <c r="AB9" s="1"/>
      <c r="AC9" s="1"/>
      <c r="AD9" s="1"/>
      <c r="AE9" s="1"/>
      <c r="AF9" s="1"/>
      <c r="AG9" s="1"/>
      <c r="AH9" s="1"/>
      <c r="AI9" s="1"/>
    </row>
    <row r="10" spans="1:35" ht="15.75" thickBot="1">
      <c r="B10" s="9">
        <v>43191</v>
      </c>
      <c r="C10" s="10">
        <v>37</v>
      </c>
      <c r="D10" s="10">
        <f t="shared" si="1"/>
        <v>30324.672874999993</v>
      </c>
      <c r="E10" s="10">
        <v>12</v>
      </c>
      <c r="F10" s="10">
        <f t="shared" si="2"/>
        <v>6064.9345749999984</v>
      </c>
      <c r="G10" s="10"/>
      <c r="H10" s="10"/>
      <c r="I10" s="10"/>
      <c r="J10" s="10"/>
      <c r="K10" s="10"/>
      <c r="L10" s="10"/>
      <c r="M10" s="10"/>
      <c r="N10" s="10"/>
      <c r="O10" s="10"/>
      <c r="P10" s="10"/>
      <c r="Q10" s="10"/>
      <c r="T10" s="9">
        <v>43191</v>
      </c>
      <c r="U10" s="10">
        <v>37</v>
      </c>
      <c r="V10" s="10">
        <f t="shared" si="3"/>
        <v>30324.672874999993</v>
      </c>
      <c r="W10" s="10">
        <v>8</v>
      </c>
      <c r="X10" s="10">
        <f t="shared" si="0"/>
        <v>4043.2897166666658</v>
      </c>
      <c r="Y10" s="1"/>
      <c r="Z10" s="1"/>
      <c r="AA10" s="10">
        <f t="shared" si="4"/>
        <v>2031.8038777219424</v>
      </c>
      <c r="AB10" s="1"/>
      <c r="AC10" s="1"/>
      <c r="AD10" s="1"/>
      <c r="AE10" s="1"/>
      <c r="AF10" s="1"/>
      <c r="AG10" s="1"/>
      <c r="AH10" s="1"/>
      <c r="AI10" s="1"/>
    </row>
    <row r="11" spans="1:35" ht="15.75" thickBot="1">
      <c r="B11" s="9">
        <v>43556</v>
      </c>
      <c r="C11" s="10">
        <v>38</v>
      </c>
      <c r="D11" s="10">
        <f t="shared" si="1"/>
        <v>30779.542968124992</v>
      </c>
      <c r="E11" s="10">
        <v>13</v>
      </c>
      <c r="F11" s="10">
        <f t="shared" si="2"/>
        <v>6668.9009764270822</v>
      </c>
      <c r="G11" s="10"/>
      <c r="H11" s="10"/>
      <c r="I11" s="10"/>
      <c r="J11" s="10"/>
      <c r="K11" s="10"/>
      <c r="L11" s="10"/>
      <c r="M11" s="10"/>
      <c r="N11" s="10"/>
      <c r="O11" s="10"/>
      <c r="P11" s="10"/>
      <c r="Q11" s="10"/>
      <c r="T11" s="9">
        <v>43556</v>
      </c>
      <c r="U11" s="10">
        <v>38</v>
      </c>
      <c r="V11" s="10">
        <f t="shared" si="3"/>
        <v>30779.542968124992</v>
      </c>
      <c r="W11" s="10">
        <v>8</v>
      </c>
      <c r="X11" s="10">
        <f t="shared" si="0"/>
        <v>4103.9390624166654</v>
      </c>
      <c r="Y11" s="1"/>
      <c r="Z11" s="1"/>
      <c r="AA11" s="10">
        <f t="shared" si="4"/>
        <v>2577.851169859714</v>
      </c>
      <c r="AB11" s="1"/>
      <c r="AC11" s="1"/>
      <c r="AD11" s="1"/>
      <c r="AE11" s="1"/>
      <c r="AF11" s="1"/>
      <c r="AG11" s="1"/>
      <c r="AH11" s="1"/>
      <c r="AI11" s="1"/>
    </row>
    <row r="12" spans="1:35" ht="15.75" thickBot="1">
      <c r="B12" s="9">
        <v>43922</v>
      </c>
      <c r="C12" s="10">
        <v>39</v>
      </c>
      <c r="D12" s="10">
        <f t="shared" si="1"/>
        <v>31241.236112646864</v>
      </c>
      <c r="E12" s="10">
        <v>14</v>
      </c>
      <c r="F12" s="10">
        <f t="shared" si="2"/>
        <v>7289.6217596176011</v>
      </c>
      <c r="G12" s="10"/>
      <c r="H12" s="10"/>
      <c r="I12" s="10"/>
      <c r="J12" s="10"/>
      <c r="K12" s="10"/>
      <c r="L12" s="10"/>
      <c r="M12" s="10"/>
      <c r="N12" s="10"/>
      <c r="O12" s="10"/>
      <c r="P12" s="10"/>
      <c r="Q12" s="10"/>
      <c r="T12" s="9">
        <v>43922</v>
      </c>
      <c r="U12" s="10">
        <v>39</v>
      </c>
      <c r="V12" s="10">
        <f t="shared" si="3"/>
        <v>31241.236112646864</v>
      </c>
      <c r="W12" s="10">
        <v>8</v>
      </c>
      <c r="X12" s="10">
        <f t="shared" si="0"/>
        <v>4165.4981483529155</v>
      </c>
      <c r="Y12" s="1"/>
      <c r="Z12" s="1"/>
      <c r="AA12" s="10">
        <f t="shared" si="4"/>
        <v>3139.8227248891317</v>
      </c>
      <c r="AB12" s="1"/>
      <c r="AC12" s="1"/>
      <c r="AD12" s="1"/>
      <c r="AE12" s="1"/>
      <c r="AF12" s="1"/>
      <c r="AG12" s="1"/>
      <c r="AH12" s="1"/>
      <c r="AI12" s="1"/>
    </row>
    <row r="13" spans="1:35" ht="15.75" thickBot="1">
      <c r="B13" s="9">
        <v>44287</v>
      </c>
      <c r="C13" s="10">
        <v>40</v>
      </c>
      <c r="D13" s="10">
        <f t="shared" si="1"/>
        <v>31709.854654336563</v>
      </c>
      <c r="E13" s="10">
        <v>15</v>
      </c>
      <c r="F13" s="10">
        <f t="shared" si="2"/>
        <v>7927.4636635841407</v>
      </c>
      <c r="G13" s="10"/>
      <c r="H13" s="10"/>
      <c r="I13" s="10">
        <v>0</v>
      </c>
      <c r="J13" s="10"/>
      <c r="K13" s="10"/>
      <c r="L13" s="11"/>
      <c r="M13" s="11"/>
      <c r="N13" s="11"/>
      <c r="O13" s="11"/>
      <c r="P13" s="11"/>
      <c r="Q13" s="11"/>
      <c r="T13" s="9">
        <v>44287</v>
      </c>
      <c r="U13" s="10">
        <v>40</v>
      </c>
      <c r="V13" s="10">
        <f t="shared" si="3"/>
        <v>31709.854654336563</v>
      </c>
      <c r="W13" s="10">
        <v>8</v>
      </c>
      <c r="X13" s="10">
        <f t="shared" si="0"/>
        <v>4227.9806205782088</v>
      </c>
      <c r="Y13" s="1"/>
      <c r="Z13" s="1"/>
      <c r="AA13" s="10">
        <f t="shared" si="4"/>
        <v>3718.0734100562131</v>
      </c>
      <c r="AB13" s="1"/>
      <c r="AC13" s="1"/>
      <c r="AD13" s="33"/>
      <c r="AE13" s="33"/>
      <c r="AF13" s="33"/>
      <c r="AG13" s="33"/>
      <c r="AH13" s="33"/>
      <c r="AI13" s="33"/>
    </row>
    <row r="14" spans="1:35" ht="15.75" thickBot="1">
      <c r="B14" s="9">
        <v>44652</v>
      </c>
      <c r="C14" s="10">
        <v>41</v>
      </c>
      <c r="D14" s="10">
        <f t="shared" si="1"/>
        <v>32185.50247415161</v>
      </c>
      <c r="E14" s="10">
        <v>15</v>
      </c>
      <c r="F14" s="10">
        <f t="shared" si="2"/>
        <v>8046.3756185379025</v>
      </c>
      <c r="G14" s="10"/>
      <c r="H14" s="10"/>
      <c r="I14" s="10">
        <f t="shared" ref="I14:I33" si="5">I13*(1+FPS2015_indexation)+D14/59.7</f>
        <v>539.12064445815088</v>
      </c>
      <c r="J14" s="10"/>
      <c r="K14" s="10"/>
      <c r="L14" s="10"/>
      <c r="M14" s="10"/>
      <c r="N14" s="10"/>
      <c r="O14" s="10"/>
      <c r="P14" s="10"/>
      <c r="Q14" s="10"/>
      <c r="T14" s="9">
        <v>44652</v>
      </c>
      <c r="U14" s="10">
        <v>41</v>
      </c>
      <c r="V14" s="10">
        <f t="shared" si="3"/>
        <v>32185.50247415161</v>
      </c>
      <c r="W14" s="10">
        <v>8</v>
      </c>
      <c r="X14" s="10">
        <f t="shared" si="0"/>
        <v>4291.4003298868811</v>
      </c>
      <c r="Y14" s="1"/>
      <c r="Z14" s="1"/>
      <c r="AA14" s="10">
        <f t="shared" si="4"/>
        <v>4312.965155665207</v>
      </c>
      <c r="AB14" s="1"/>
      <c r="AC14" s="1"/>
      <c r="AD14" s="1"/>
      <c r="AE14" s="1"/>
      <c r="AF14" s="1"/>
      <c r="AG14" s="1"/>
      <c r="AH14" s="1"/>
      <c r="AI14" s="1"/>
    </row>
    <row r="15" spans="1:35" ht="15.75" thickBot="1">
      <c r="B15" s="9">
        <v>45017</v>
      </c>
      <c r="C15" s="10">
        <v>42</v>
      </c>
      <c r="D15" s="10">
        <f t="shared" si="1"/>
        <v>32668.285011263881</v>
      </c>
      <c r="E15" s="10">
        <v>15</v>
      </c>
      <c r="F15" s="10">
        <f t="shared" si="2"/>
        <v>8167.0712528159702</v>
      </c>
      <c r="G15" s="10"/>
      <c r="H15" s="10"/>
      <c r="I15" s="10">
        <f t="shared" si="5"/>
        <v>1094.4149082500462</v>
      </c>
      <c r="J15" s="10"/>
      <c r="K15" s="10"/>
      <c r="L15" s="10"/>
      <c r="M15" s="10"/>
      <c r="N15" s="10"/>
      <c r="O15" s="10"/>
      <c r="P15" s="10"/>
      <c r="Q15" s="10"/>
      <c r="T15" s="9">
        <v>45017</v>
      </c>
      <c r="U15" s="10">
        <v>42</v>
      </c>
      <c r="V15" s="10">
        <f t="shared" si="3"/>
        <v>32668.285011263881</v>
      </c>
      <c r="W15" s="10">
        <v>8</v>
      </c>
      <c r="X15" s="10">
        <f t="shared" si="0"/>
        <v>4355.7713348351845</v>
      </c>
      <c r="Y15" s="1"/>
      <c r="Z15" s="1"/>
      <c r="AA15" s="10">
        <f t="shared" si="4"/>
        <v>4924.8670871252079</v>
      </c>
      <c r="AB15" s="1"/>
      <c r="AC15" s="1"/>
      <c r="AD15" s="1"/>
      <c r="AE15" s="1"/>
      <c r="AF15" s="1"/>
      <c r="AG15" s="1"/>
      <c r="AH15" s="1"/>
      <c r="AI15" s="1"/>
    </row>
    <row r="16" spans="1:35" ht="15.75" thickBot="1">
      <c r="B16" s="9">
        <v>45383</v>
      </c>
      <c r="C16" s="10">
        <v>43</v>
      </c>
      <c r="D16" s="10">
        <f t="shared" si="1"/>
        <v>33158.309286432836</v>
      </c>
      <c r="E16" s="10">
        <v>15</v>
      </c>
      <c r="F16" s="10">
        <f t="shared" si="2"/>
        <v>8289.5773216082089</v>
      </c>
      <c r="G16" s="10"/>
      <c r="H16" s="10"/>
      <c r="I16" s="10">
        <f t="shared" si="5"/>
        <v>1666.246697810695</v>
      </c>
      <c r="J16" s="10"/>
      <c r="K16" s="10"/>
      <c r="L16" s="10"/>
      <c r="M16" s="10"/>
      <c r="N16" s="10"/>
      <c r="O16" s="10"/>
      <c r="P16" s="10"/>
      <c r="Q16" s="10"/>
      <c r="T16" s="9">
        <v>45383</v>
      </c>
      <c r="U16" s="10">
        <v>43</v>
      </c>
      <c r="V16" s="10">
        <f t="shared" si="3"/>
        <v>33158.309286432836</v>
      </c>
      <c r="W16" s="10">
        <v>8</v>
      </c>
      <c r="X16" s="10">
        <f t="shared" si="0"/>
        <v>4421.1079048577112</v>
      </c>
      <c r="Y16" s="1"/>
      <c r="Z16" s="1"/>
      <c r="AA16" s="10">
        <f t="shared" si="4"/>
        <v>5554.1556593689838</v>
      </c>
      <c r="AB16" s="1"/>
      <c r="AC16" s="1"/>
      <c r="AD16" s="1"/>
      <c r="AE16" s="1"/>
      <c r="AF16" s="1"/>
      <c r="AG16" s="1"/>
      <c r="AH16" s="1"/>
      <c r="AI16" s="1"/>
    </row>
    <row r="17" spans="2:35" ht="15.75" thickBot="1">
      <c r="B17" s="9">
        <v>45748</v>
      </c>
      <c r="C17" s="10">
        <v>44</v>
      </c>
      <c r="D17" s="10">
        <f t="shared" si="1"/>
        <v>33655.683925729325</v>
      </c>
      <c r="E17" s="10">
        <v>15</v>
      </c>
      <c r="F17" s="10">
        <f t="shared" si="2"/>
        <v>8413.9209814323312</v>
      </c>
      <c r="G17" s="10"/>
      <c r="H17" s="10"/>
      <c r="I17" s="10">
        <f t="shared" si="5"/>
        <v>2254.9871977038074</v>
      </c>
      <c r="J17" s="10"/>
      <c r="K17" s="10"/>
      <c r="L17" s="10"/>
      <c r="M17" s="10"/>
      <c r="N17" s="10"/>
      <c r="O17" s="10"/>
      <c r="P17" s="10"/>
      <c r="Q17" s="10"/>
      <c r="T17" s="9">
        <v>45748</v>
      </c>
      <c r="U17" s="10">
        <v>44</v>
      </c>
      <c r="V17" s="10">
        <f t="shared" si="3"/>
        <v>33655.683925729325</v>
      </c>
      <c r="W17" s="10">
        <v>8</v>
      </c>
      <c r="X17" s="10">
        <f t="shared" si="0"/>
        <v>4487.4245234305763</v>
      </c>
      <c r="Y17" s="1"/>
      <c r="Z17" s="1"/>
      <c r="AA17" s="10">
        <f t="shared" si="4"/>
        <v>6201.2147936854708</v>
      </c>
      <c r="AB17" s="1"/>
      <c r="AC17" s="1"/>
      <c r="AD17" s="1"/>
      <c r="AE17" s="1"/>
      <c r="AF17" s="1"/>
      <c r="AG17" s="1"/>
      <c r="AH17" s="1"/>
      <c r="AI17" s="1"/>
    </row>
    <row r="18" spans="2:35" ht="15.75" thickBot="1">
      <c r="B18" s="9">
        <v>46113</v>
      </c>
      <c r="C18" s="10">
        <v>45</v>
      </c>
      <c r="D18" s="10">
        <f t="shared" si="1"/>
        <v>34160.519184615259</v>
      </c>
      <c r="E18" s="10">
        <v>15</v>
      </c>
      <c r="F18" s="10">
        <f t="shared" si="2"/>
        <v>8540.1297961538148</v>
      </c>
      <c r="G18" s="10"/>
      <c r="H18" s="10"/>
      <c r="I18" s="10">
        <f t="shared" si="5"/>
        <v>2861.0150070867053</v>
      </c>
      <c r="J18" s="17"/>
      <c r="K18" s="10"/>
      <c r="L18" s="11"/>
      <c r="M18" s="11"/>
      <c r="N18" s="11"/>
      <c r="O18" s="11"/>
      <c r="P18" s="11"/>
      <c r="Q18" s="11"/>
      <c r="T18" s="9">
        <v>46113</v>
      </c>
      <c r="U18" s="10">
        <v>45</v>
      </c>
      <c r="V18" s="10">
        <f t="shared" si="3"/>
        <v>34160.519184615259</v>
      </c>
      <c r="W18" s="10">
        <v>8</v>
      </c>
      <c r="X18" s="10">
        <f t="shared" si="0"/>
        <v>4554.7358912820346</v>
      </c>
      <c r="Y18" s="1"/>
      <c r="Z18" s="1"/>
      <c r="AA18" s="10">
        <f t="shared" si="4"/>
        <v>6866.4360170080927</v>
      </c>
      <c r="AB18" s="17"/>
      <c r="AC18" s="1"/>
      <c r="AD18" s="11"/>
      <c r="AE18" s="11"/>
      <c r="AF18" s="11"/>
      <c r="AG18" s="11"/>
      <c r="AH18" s="11"/>
      <c r="AI18" s="11"/>
    </row>
    <row r="19" spans="2:35" ht="15.75" thickBot="1">
      <c r="B19" s="9">
        <v>46478</v>
      </c>
      <c r="C19" s="10">
        <v>46</v>
      </c>
      <c r="D19" s="10">
        <f t="shared" si="1"/>
        <v>34672.926972384485</v>
      </c>
      <c r="E19" s="10">
        <v>15</v>
      </c>
      <c r="F19" s="10">
        <f t="shared" si="2"/>
        <v>8668.2317430961211</v>
      </c>
      <c r="G19" s="10"/>
      <c r="H19" s="10"/>
      <c r="I19" s="10">
        <f t="shared" si="5"/>
        <v>3484.7162786316067</v>
      </c>
      <c r="J19" s="17"/>
      <c r="K19" s="10"/>
      <c r="L19" s="10"/>
      <c r="M19" s="10"/>
      <c r="N19" s="10"/>
      <c r="O19" s="10"/>
      <c r="P19" s="10"/>
      <c r="Q19" s="10"/>
      <c r="T19" s="9">
        <v>46478</v>
      </c>
      <c r="U19" s="10">
        <v>46</v>
      </c>
      <c r="V19" s="10">
        <f t="shared" si="3"/>
        <v>34672.926972384485</v>
      </c>
      <c r="W19" s="10">
        <v>8</v>
      </c>
      <c r="X19" s="10">
        <f t="shared" si="0"/>
        <v>4623.0569296512649</v>
      </c>
      <c r="Y19" s="1"/>
      <c r="Z19" s="1"/>
      <c r="AA19" s="10">
        <f t="shared" si="4"/>
        <v>7550.2186037018146</v>
      </c>
      <c r="AB19" s="17"/>
      <c r="AC19" s="1"/>
      <c r="AD19" s="10"/>
      <c r="AE19" s="10"/>
      <c r="AF19" s="10"/>
      <c r="AG19" s="10"/>
      <c r="AH19" s="10"/>
      <c r="AI19" s="10"/>
    </row>
    <row r="20" spans="2:35" ht="15.75" thickBot="1">
      <c r="B20" s="9">
        <v>46844</v>
      </c>
      <c r="C20" s="10">
        <v>47</v>
      </c>
      <c r="D20" s="10">
        <f t="shared" si="1"/>
        <v>35193.020876970251</v>
      </c>
      <c r="E20" s="10">
        <v>15</v>
      </c>
      <c r="F20" s="10">
        <f t="shared" si="2"/>
        <v>8798.2552192425628</v>
      </c>
      <c r="G20" s="10"/>
      <c r="H20" s="10"/>
      <c r="I20" s="10">
        <f t="shared" si="5"/>
        <v>4126.4848599462603</v>
      </c>
      <c r="J20" s="17"/>
      <c r="K20" s="10"/>
      <c r="L20" s="10"/>
      <c r="M20" s="10"/>
      <c r="N20" s="10"/>
      <c r="O20" s="10"/>
      <c r="P20" s="10"/>
      <c r="Q20" s="10"/>
      <c r="T20" s="9">
        <v>46844</v>
      </c>
      <c r="U20" s="10">
        <v>47</v>
      </c>
      <c r="V20" s="10">
        <f t="shared" si="3"/>
        <v>35193.020876970251</v>
      </c>
      <c r="W20" s="10">
        <v>8</v>
      </c>
      <c r="X20" s="10">
        <f t="shared" si="0"/>
        <v>4692.4027835960333</v>
      </c>
      <c r="Y20" s="1"/>
      <c r="Z20" s="1"/>
      <c r="AA20" s="10">
        <f t="shared" si="4"/>
        <v>8252.9697198925205</v>
      </c>
      <c r="AB20" s="17"/>
      <c r="AC20" s="1"/>
      <c r="AD20" s="10"/>
      <c r="AE20" s="10"/>
      <c r="AF20" s="10"/>
      <c r="AG20" s="10"/>
      <c r="AH20" s="10"/>
      <c r="AI20" s="10"/>
    </row>
    <row r="21" spans="2:35" ht="15.75" thickBot="1">
      <c r="B21" s="9">
        <v>47209</v>
      </c>
      <c r="C21" s="10">
        <v>48</v>
      </c>
      <c r="D21" s="10">
        <f t="shared" si="1"/>
        <v>35720.916190124801</v>
      </c>
      <c r="E21" s="10">
        <v>15</v>
      </c>
      <c r="F21" s="10">
        <f t="shared" si="2"/>
        <v>8930.2290475312002</v>
      </c>
      <c r="G21" s="10"/>
      <c r="H21" s="10"/>
      <c r="I21" s="10">
        <f t="shared" si="5"/>
        <v>4786.7224375376618</v>
      </c>
      <c r="J21" s="17"/>
      <c r="K21" s="10"/>
      <c r="L21" s="10"/>
      <c r="M21" s="10"/>
      <c r="N21" s="10"/>
      <c r="O21" s="10"/>
      <c r="P21" s="10"/>
      <c r="Q21" s="10"/>
      <c r="T21" s="9">
        <v>47209</v>
      </c>
      <c r="U21" s="10">
        <v>48</v>
      </c>
      <c r="V21" s="10">
        <f t="shared" si="3"/>
        <v>35720.916190124801</v>
      </c>
      <c r="W21" s="10">
        <v>8</v>
      </c>
      <c r="X21" s="10">
        <f t="shared" si="0"/>
        <v>4762.7888253499732</v>
      </c>
      <c r="Y21" s="1"/>
      <c r="Z21" s="1"/>
      <c r="AA21" s="10">
        <f t="shared" si="4"/>
        <v>8975.1045703831169</v>
      </c>
      <c r="AB21" s="17"/>
      <c r="AC21" s="1"/>
      <c r="AD21" s="10"/>
      <c r="AE21" s="10"/>
      <c r="AF21" s="10"/>
      <c r="AG21" s="10"/>
      <c r="AH21" s="10"/>
      <c r="AI21" s="10"/>
    </row>
    <row r="22" spans="2:35" ht="15.75" thickBot="1">
      <c r="B22" s="9">
        <v>47574</v>
      </c>
      <c r="C22" s="10">
        <v>49</v>
      </c>
      <c r="D22" s="10">
        <f t="shared" si="1"/>
        <v>36256.729932976668</v>
      </c>
      <c r="E22" s="10">
        <v>15</v>
      </c>
      <c r="F22" s="10">
        <f t="shared" si="2"/>
        <v>9064.1824832441671</v>
      </c>
      <c r="G22" s="10"/>
      <c r="H22" s="10"/>
      <c r="I22" s="10">
        <f t="shared" si="5"/>
        <v>5465.8386833633176</v>
      </c>
      <c r="J22" s="17"/>
      <c r="K22" s="10"/>
      <c r="L22" s="10"/>
      <c r="M22" s="10"/>
      <c r="N22" s="10"/>
      <c r="O22" s="10"/>
      <c r="P22" s="10"/>
      <c r="Q22" s="10"/>
      <c r="T22" s="9">
        <v>47574</v>
      </c>
      <c r="U22" s="10">
        <v>49</v>
      </c>
      <c r="V22" s="10">
        <f t="shared" si="3"/>
        <v>36256.729932976668</v>
      </c>
      <c r="W22" s="10">
        <v>8</v>
      </c>
      <c r="X22" s="10">
        <f t="shared" si="0"/>
        <v>4834.2306577302224</v>
      </c>
      <c r="Y22" s="1"/>
      <c r="Z22" s="1"/>
      <c r="AA22" s="10">
        <f t="shared" si="4"/>
        <v>9717.0465482014533</v>
      </c>
      <c r="AB22" s="17"/>
      <c r="AC22" s="1"/>
      <c r="AD22" s="10"/>
      <c r="AE22" s="10"/>
      <c r="AF22" s="10"/>
      <c r="AG22" s="10"/>
      <c r="AH22" s="10"/>
      <c r="AI22" s="10"/>
    </row>
    <row r="23" spans="2:35" ht="15.75" thickBot="1">
      <c r="B23" s="9">
        <v>47939</v>
      </c>
      <c r="C23" s="10">
        <v>50</v>
      </c>
      <c r="D23" s="10">
        <f t="shared" si="1"/>
        <v>36800.580881971313</v>
      </c>
      <c r="E23" s="10">
        <v>15</v>
      </c>
      <c r="F23" s="10">
        <f>D23*E23/60</f>
        <v>9200.1452204928282</v>
      </c>
      <c r="G23" s="10"/>
      <c r="H23" s="10"/>
      <c r="I23" s="10">
        <f t="shared" si="5"/>
        <v>6164.2514040152964</v>
      </c>
      <c r="J23" s="17"/>
      <c r="K23" s="10"/>
      <c r="L23" s="11"/>
      <c r="M23" s="11"/>
      <c r="N23" s="11"/>
      <c r="O23" s="11"/>
      <c r="P23" s="11"/>
      <c r="Q23" s="11"/>
      <c r="T23" s="9">
        <v>47939</v>
      </c>
      <c r="U23" s="10">
        <v>50</v>
      </c>
      <c r="V23" s="10">
        <f t="shared" si="3"/>
        <v>36800.580881971313</v>
      </c>
      <c r="W23" s="10">
        <v>8</v>
      </c>
      <c r="X23" s="10">
        <f t="shared" si="0"/>
        <v>4906.7441175961749</v>
      </c>
      <c r="Y23" s="1"/>
      <c r="Z23" s="1"/>
      <c r="AA23" s="10">
        <f t="shared" si="4"/>
        <v>10479.227386826005</v>
      </c>
      <c r="AB23" s="17"/>
      <c r="AC23" s="1"/>
      <c r="AD23" s="11"/>
      <c r="AE23" s="11"/>
      <c r="AF23" s="11"/>
      <c r="AG23" s="11"/>
      <c r="AH23" s="11"/>
      <c r="AI23" s="11"/>
    </row>
    <row r="24" spans="2:35" ht="15.75" thickBot="1">
      <c r="B24" s="9">
        <v>48305</v>
      </c>
      <c r="C24" s="10">
        <v>51</v>
      </c>
      <c r="D24" s="10">
        <f t="shared" si="1"/>
        <v>37352.58959520088</v>
      </c>
      <c r="E24" s="10">
        <v>15</v>
      </c>
      <c r="F24" s="10">
        <f t="shared" si="2"/>
        <v>9338.1473988002199</v>
      </c>
      <c r="G24" s="10"/>
      <c r="H24" s="10"/>
      <c r="I24" s="10">
        <f t="shared" si="5"/>
        <v>6882.386692583078</v>
      </c>
      <c r="J24" s="17"/>
      <c r="K24" s="10"/>
      <c r="L24" s="10"/>
      <c r="M24" s="10"/>
      <c r="N24" s="10"/>
      <c r="O24" s="10"/>
      <c r="P24" s="10"/>
      <c r="Q24" s="10"/>
      <c r="T24" s="9">
        <v>48305</v>
      </c>
      <c r="U24" s="10">
        <v>51</v>
      </c>
      <c r="V24" s="10">
        <f t="shared" si="3"/>
        <v>37352.58959520088</v>
      </c>
      <c r="W24" s="10">
        <v>8</v>
      </c>
      <c r="X24" s="10">
        <f t="shared" si="0"/>
        <v>4980.3452793601173</v>
      </c>
      <c r="Y24" s="1"/>
      <c r="Z24" s="1"/>
      <c r="AA24" s="10">
        <f t="shared" si="4"/>
        <v>11262.087315135948</v>
      </c>
      <c r="AB24" s="17"/>
      <c r="AC24" s="1"/>
      <c r="AD24" s="11"/>
      <c r="AE24" s="11"/>
      <c r="AF24" s="11"/>
      <c r="AG24" s="11"/>
      <c r="AH24" s="11"/>
      <c r="AI24" s="11"/>
    </row>
    <row r="25" spans="2:35" ht="15.75" thickBot="1">
      <c r="B25" s="9">
        <v>48670</v>
      </c>
      <c r="C25" s="10">
        <v>52</v>
      </c>
      <c r="D25" s="10">
        <f t="shared" si="1"/>
        <v>37912.878439128886</v>
      </c>
      <c r="E25" s="10">
        <v>15</v>
      </c>
      <c r="F25" s="10">
        <f t="shared" si="2"/>
        <v>9478.2196097822216</v>
      </c>
      <c r="G25" s="10"/>
      <c r="H25" s="10"/>
      <c r="I25" s="10">
        <f t="shared" si="5"/>
        <v>7620.6790832419892</v>
      </c>
      <c r="J25" s="17"/>
      <c r="K25" s="10"/>
      <c r="L25" s="10"/>
      <c r="M25" s="10"/>
      <c r="N25" s="10"/>
      <c r="O25" s="10"/>
      <c r="P25" s="10"/>
      <c r="Q25" s="10"/>
      <c r="T25" s="9">
        <v>48670</v>
      </c>
      <c r="U25" s="10">
        <v>52</v>
      </c>
      <c r="V25" s="10">
        <f t="shared" si="3"/>
        <v>37912.878439128886</v>
      </c>
      <c r="W25" s="10">
        <v>8</v>
      </c>
      <c r="X25" s="10">
        <f t="shared" si="0"/>
        <v>5055.0504585505178</v>
      </c>
      <c r="Y25" s="1"/>
      <c r="Z25" s="1"/>
      <c r="AA25" s="10">
        <f t="shared" si="4"/>
        <v>12066.075215133153</v>
      </c>
      <c r="AB25" s="17"/>
      <c r="AC25" s="1"/>
      <c r="AD25" s="11"/>
      <c r="AE25" s="11"/>
      <c r="AF25" s="11"/>
      <c r="AG25" s="11"/>
      <c r="AH25" s="11"/>
      <c r="AI25" s="11"/>
    </row>
    <row r="26" spans="2:35" ht="15.75" thickBot="1">
      <c r="B26" s="9">
        <v>49035</v>
      </c>
      <c r="C26" s="10">
        <v>53</v>
      </c>
      <c r="D26" s="10">
        <f t="shared" si="1"/>
        <v>38481.571615715817</v>
      </c>
      <c r="E26" s="10">
        <v>15</v>
      </c>
      <c r="F26" s="10">
        <f t="shared" si="2"/>
        <v>9620.3929039289542</v>
      </c>
      <c r="G26" s="10"/>
      <c r="H26" s="10"/>
      <c r="I26" s="10">
        <f t="shared" si="5"/>
        <v>8379.5717086148361</v>
      </c>
      <c r="J26" s="17"/>
      <c r="K26" s="10"/>
      <c r="L26" s="10"/>
      <c r="M26" s="10"/>
      <c r="N26" s="10"/>
      <c r="O26" s="10"/>
      <c r="P26" s="10"/>
      <c r="Q26" s="10"/>
      <c r="T26" s="9">
        <v>49035</v>
      </c>
      <c r="U26" s="10">
        <v>53</v>
      </c>
      <c r="V26" s="10">
        <f t="shared" si="3"/>
        <v>38481.571615715817</v>
      </c>
      <c r="W26" s="10">
        <v>8</v>
      </c>
      <c r="X26" s="10">
        <f t="shared" si="0"/>
        <v>5130.8762154287751</v>
      </c>
      <c r="Y26" s="1"/>
      <c r="Z26" s="1"/>
      <c r="AA26" s="10">
        <f t="shared" si="4"/>
        <v>12891.648782484368</v>
      </c>
      <c r="AB26" s="17"/>
      <c r="AC26" s="1"/>
      <c r="AD26" s="11"/>
      <c r="AE26" s="11"/>
      <c r="AF26" s="11"/>
      <c r="AG26" s="11"/>
      <c r="AH26" s="11"/>
      <c r="AI26" s="11"/>
    </row>
    <row r="27" spans="2:35" ht="15.75" thickBot="1">
      <c r="B27" s="9">
        <v>49400</v>
      </c>
      <c r="C27" s="10">
        <v>54</v>
      </c>
      <c r="D27" s="10">
        <f t="shared" si="1"/>
        <v>39058.795189951554</v>
      </c>
      <c r="E27" s="10">
        <v>15</v>
      </c>
      <c r="F27" s="10">
        <f t="shared" si="2"/>
        <v>9764.6987974878884</v>
      </c>
      <c r="G27" s="10"/>
      <c r="H27" s="10"/>
      <c r="I27" s="10">
        <f t="shared" si="5"/>
        <v>9159.516459955139</v>
      </c>
      <c r="J27" s="17"/>
      <c r="K27" s="10"/>
      <c r="L27" s="10"/>
      <c r="M27" s="10"/>
      <c r="N27" s="10"/>
      <c r="O27" s="10"/>
      <c r="P27" s="10"/>
      <c r="Q27" s="10"/>
      <c r="T27" s="9">
        <v>49400</v>
      </c>
      <c r="U27" s="10">
        <v>54</v>
      </c>
      <c r="V27" s="10">
        <f t="shared" si="3"/>
        <v>39058.795189951554</v>
      </c>
      <c r="W27" s="10">
        <v>8</v>
      </c>
      <c r="X27" s="10">
        <f t="shared" si="0"/>
        <v>5207.8393586602069</v>
      </c>
      <c r="Y27" s="1"/>
      <c r="Z27" s="1"/>
      <c r="AA27" s="10">
        <f t="shared" si="4"/>
        <v>13739.274689932712</v>
      </c>
      <c r="AB27" s="17"/>
      <c r="AC27" s="1"/>
      <c r="AD27" s="11"/>
      <c r="AE27" s="11"/>
      <c r="AF27" s="11"/>
      <c r="AG27" s="11"/>
      <c r="AH27" s="11"/>
      <c r="AI27" s="11"/>
    </row>
    <row r="28" spans="2:35" ht="15.75" thickBot="1">
      <c r="B28" s="9">
        <v>49766</v>
      </c>
      <c r="C28" s="10">
        <v>55</v>
      </c>
      <c r="D28" s="10">
        <f t="shared" si="1"/>
        <v>39644.67711780082</v>
      </c>
      <c r="E28" s="10">
        <v>15</v>
      </c>
      <c r="F28" s="10">
        <f t="shared" si="2"/>
        <v>9911.1692794502051</v>
      </c>
      <c r="G28" s="13">
        <v>0.60099999999999998</v>
      </c>
      <c r="H28" s="10">
        <f>F28*G28</f>
        <v>5956.6127369495734</v>
      </c>
      <c r="I28" s="10">
        <f t="shared" si="5"/>
        <v>9960.974150201213</v>
      </c>
      <c r="J28" s="17">
        <v>0.78700000000000003</v>
      </c>
      <c r="K28" s="10">
        <f>I28*J28</f>
        <v>7839.2866562083545</v>
      </c>
      <c r="L28" s="11">
        <f>H28/4*12</f>
        <v>17869.83821084872</v>
      </c>
      <c r="M28" s="11">
        <f>K28/4*12</f>
        <v>23517.859968625064</v>
      </c>
      <c r="N28" s="11">
        <f>L28+M28</f>
        <v>41387.69817947378</v>
      </c>
      <c r="O28" s="11">
        <f>H28*3/4</f>
        <v>4467.4595527121801</v>
      </c>
      <c r="P28" s="11">
        <f>K28*3/4</f>
        <v>5879.4649921562659</v>
      </c>
      <c r="Q28" s="11">
        <f>O28+P28</f>
        <v>10346.924544868445</v>
      </c>
      <c r="T28" s="9">
        <v>49766</v>
      </c>
      <c r="U28" s="10">
        <v>55</v>
      </c>
      <c r="V28" s="10">
        <f t="shared" si="3"/>
        <v>39644.67711780082</v>
      </c>
      <c r="W28" s="10">
        <v>8</v>
      </c>
      <c r="X28" s="10">
        <f t="shared" si="0"/>
        <v>5285.9569490401091</v>
      </c>
      <c r="Y28" s="13">
        <v>0.60099999999999998</v>
      </c>
      <c r="Z28" s="1">
        <f>X28*Y28</f>
        <v>3176.8601263731052</v>
      </c>
      <c r="AA28" s="10">
        <f t="shared" si="4"/>
        <v>14609.42875362845</v>
      </c>
      <c r="AB28" s="17">
        <v>0.78700000000000003</v>
      </c>
      <c r="AC28" s="1">
        <f>AA28*AB28</f>
        <v>11497.620429105591</v>
      </c>
      <c r="AD28" s="11">
        <f>Z28/4*12</f>
        <v>9530.5803791193157</v>
      </c>
      <c r="AE28" s="11">
        <f>AC28/4*12</f>
        <v>34492.861287316773</v>
      </c>
      <c r="AF28" s="11">
        <f>AD28+AE28</f>
        <v>44023.441666436091</v>
      </c>
      <c r="AG28" s="11">
        <f>Z28*3/4</f>
        <v>2382.6450947798289</v>
      </c>
      <c r="AH28" s="11">
        <f>AC28*3/4</f>
        <v>8623.2153218291933</v>
      </c>
      <c r="AI28" s="11">
        <f>AG28+AH28</f>
        <v>11005.860416609023</v>
      </c>
    </row>
    <row r="29" spans="2:35" ht="15.75" thickBot="1">
      <c r="B29" s="9">
        <v>50131</v>
      </c>
      <c r="C29" s="10">
        <v>56</v>
      </c>
      <c r="D29" s="10">
        <f t="shared" si="1"/>
        <v>40239.34727456783</v>
      </c>
      <c r="E29" s="10">
        <v>15</v>
      </c>
      <c r="F29" s="10">
        <f t="shared" si="2"/>
        <v>10059.836818641958</v>
      </c>
      <c r="G29" s="13">
        <v>0.629</v>
      </c>
      <c r="H29" s="10">
        <f t="shared" ref="H29:H33" si="6">F29*G29</f>
        <v>6327.637358925791</v>
      </c>
      <c r="I29" s="10">
        <f t="shared" si="5"/>
        <v>10784.414679951178</v>
      </c>
      <c r="J29" s="17">
        <v>0.82299999999999995</v>
      </c>
      <c r="K29" s="10">
        <f t="shared" ref="K29:K33" si="7">I29*J29</f>
        <v>8875.5732815998199</v>
      </c>
      <c r="L29" s="10">
        <f t="shared" ref="L29:L33" si="8">H29/4*12</f>
        <v>18982.912076777371</v>
      </c>
      <c r="M29" s="10">
        <f t="shared" ref="M29:M33" si="9">K29/4*12</f>
        <v>26626.71984479946</v>
      </c>
      <c r="N29" s="10">
        <f t="shared" ref="N29:N33" si="10">L29+M29</f>
        <v>45609.631921576831</v>
      </c>
      <c r="O29" s="10">
        <f t="shared" ref="O29:O33" si="11">H29*3/4</f>
        <v>4745.7280191943428</v>
      </c>
      <c r="P29" s="10">
        <f t="shared" ref="P29:P33" si="12">K29*3/4</f>
        <v>6656.6799611998649</v>
      </c>
      <c r="Q29" s="10">
        <f t="shared" ref="Q29:Q33" si="13">O29+P29</f>
        <v>11402.407980394208</v>
      </c>
      <c r="T29" s="9">
        <v>50131</v>
      </c>
      <c r="U29" s="10">
        <v>56</v>
      </c>
      <c r="V29" s="10">
        <f t="shared" si="3"/>
        <v>40239.34727456783</v>
      </c>
      <c r="W29" s="10">
        <v>8</v>
      </c>
      <c r="X29" s="10">
        <f t="shared" si="0"/>
        <v>5365.2463032757105</v>
      </c>
      <c r="Y29" s="13">
        <v>0.629</v>
      </c>
      <c r="Z29" s="1">
        <f t="shared" ref="Z29:Z33" si="14">X29*Y29</f>
        <v>3374.7399247604221</v>
      </c>
      <c r="AA29" s="10">
        <f t="shared" si="4"/>
        <v>15502.596102429825</v>
      </c>
      <c r="AB29" s="17">
        <v>0.82299999999999995</v>
      </c>
      <c r="AC29" s="1">
        <f t="shared" ref="AC29:AC33" si="15">AA29*AB29</f>
        <v>12758.636592299745</v>
      </c>
      <c r="AD29" s="10">
        <f t="shared" ref="AD29:AD33" si="16">Z29/4*12</f>
        <v>10124.219774281266</v>
      </c>
      <c r="AE29" s="10">
        <f>AC29/4*12</f>
        <v>38275.909776899236</v>
      </c>
      <c r="AF29" s="10">
        <f t="shared" ref="AF29:AF33" si="17">AD29+AE29</f>
        <v>48400.1295511805</v>
      </c>
      <c r="AG29" s="10">
        <f t="shared" ref="AG29:AG33" si="18">Z29*3/4</f>
        <v>2531.0549435703165</v>
      </c>
      <c r="AH29" s="10">
        <f t="shared" ref="AH29:AH33" si="19">AC29*3/4</f>
        <v>9568.977444224809</v>
      </c>
      <c r="AI29" s="10">
        <f t="shared" ref="AI29:AI33" si="20">AG29+AH29</f>
        <v>12100.032387795125</v>
      </c>
    </row>
    <row r="30" spans="2:35" ht="15.75" thickBot="1">
      <c r="B30" s="9">
        <v>50496</v>
      </c>
      <c r="C30" s="10">
        <v>57</v>
      </c>
      <c r="D30" s="10">
        <f t="shared" si="1"/>
        <v>40842.937483686343</v>
      </c>
      <c r="E30" s="10">
        <v>15</v>
      </c>
      <c r="F30" s="10">
        <f t="shared" si="2"/>
        <v>10210.734370921586</v>
      </c>
      <c r="G30" s="13">
        <v>0.65799999999999992</v>
      </c>
      <c r="H30" s="10">
        <f t="shared" si="6"/>
        <v>6718.6632160664021</v>
      </c>
      <c r="I30" s="10">
        <f t="shared" si="5"/>
        <v>11630.317206409847</v>
      </c>
      <c r="J30" s="17">
        <v>0.86299999999999999</v>
      </c>
      <c r="K30" s="10">
        <f t="shared" si="7"/>
        <v>10036.963749131697</v>
      </c>
      <c r="L30" s="10">
        <f t="shared" si="8"/>
        <v>20155.989648199207</v>
      </c>
      <c r="M30" s="10">
        <f t="shared" si="9"/>
        <v>30110.891247395091</v>
      </c>
      <c r="N30" s="10">
        <f t="shared" si="10"/>
        <v>50266.880895594295</v>
      </c>
      <c r="O30" s="10">
        <f t="shared" si="11"/>
        <v>5038.9974120498018</v>
      </c>
      <c r="P30" s="10">
        <f t="shared" si="12"/>
        <v>7527.7228118487728</v>
      </c>
      <c r="Q30" s="10">
        <f t="shared" si="13"/>
        <v>12566.720223898574</v>
      </c>
      <c r="T30" s="9">
        <v>50496</v>
      </c>
      <c r="U30" s="10">
        <v>57</v>
      </c>
      <c r="V30" s="10">
        <f t="shared" si="3"/>
        <v>40842.937483686343</v>
      </c>
      <c r="W30" s="10">
        <v>8</v>
      </c>
      <c r="X30" s="10">
        <f t="shared" si="0"/>
        <v>5445.7249978248456</v>
      </c>
      <c r="Y30" s="13">
        <v>0.65799999999999992</v>
      </c>
      <c r="Z30" s="1">
        <f t="shared" si="14"/>
        <v>3583.2870485687481</v>
      </c>
      <c r="AA30" s="10">
        <f t="shared" si="4"/>
        <v>16419.271350225674</v>
      </c>
      <c r="AB30" s="17">
        <v>0.86299999999999999</v>
      </c>
      <c r="AC30" s="1">
        <f t="shared" si="15"/>
        <v>14169.831175244757</v>
      </c>
      <c r="AD30" s="10">
        <f t="shared" si="16"/>
        <v>10749.861145706243</v>
      </c>
      <c r="AE30" s="10">
        <f t="shared" ref="AE30:AE33" si="21">AC30/4*12</f>
        <v>42509.493525734273</v>
      </c>
      <c r="AF30" s="10">
        <f t="shared" si="17"/>
        <v>53259.354671440517</v>
      </c>
      <c r="AG30" s="10">
        <f t="shared" si="18"/>
        <v>2687.4652864265609</v>
      </c>
      <c r="AH30" s="10">
        <f t="shared" si="19"/>
        <v>10627.373381433568</v>
      </c>
      <c r="AI30" s="10">
        <f t="shared" si="20"/>
        <v>13314.838667860129</v>
      </c>
    </row>
    <row r="31" spans="2:35" ht="15.75" thickBot="1">
      <c r="B31" s="9">
        <v>50861</v>
      </c>
      <c r="C31" s="10">
        <v>58</v>
      </c>
      <c r="D31" s="10">
        <f t="shared" si="1"/>
        <v>41455.581545941634</v>
      </c>
      <c r="E31" s="10">
        <v>15</v>
      </c>
      <c r="F31" s="10">
        <f t="shared" si="2"/>
        <v>10363.895386485408</v>
      </c>
      <c r="G31" s="13">
        <v>0.69</v>
      </c>
      <c r="H31" s="10">
        <f t="shared" si="6"/>
        <v>7151.0878166749317</v>
      </c>
      <c r="I31" s="10">
        <f t="shared" si="5"/>
        <v>12499.170315359286</v>
      </c>
      <c r="J31" s="17">
        <v>0.90500000000000003</v>
      </c>
      <c r="K31" s="10">
        <f t="shared" si="7"/>
        <v>11311.749135400154</v>
      </c>
      <c r="L31" s="10">
        <f t="shared" si="8"/>
        <v>21453.263450024795</v>
      </c>
      <c r="M31" s="10">
        <f t="shared" si="9"/>
        <v>33935.247406200462</v>
      </c>
      <c r="N31" s="10">
        <f t="shared" si="10"/>
        <v>55388.510856225257</v>
      </c>
      <c r="O31" s="10">
        <f t="shared" si="11"/>
        <v>5363.3158625061988</v>
      </c>
      <c r="P31" s="10">
        <f t="shared" si="12"/>
        <v>8483.8118515501155</v>
      </c>
      <c r="Q31" s="10">
        <f t="shared" si="13"/>
        <v>13847.127714056314</v>
      </c>
      <c r="T31" s="9">
        <v>50861</v>
      </c>
      <c r="U31" s="10">
        <v>58</v>
      </c>
      <c r="V31" s="10">
        <f t="shared" si="3"/>
        <v>41455.581545941634</v>
      </c>
      <c r="W31" s="10">
        <v>8</v>
      </c>
      <c r="X31" s="10">
        <f t="shared" si="0"/>
        <v>5527.4108727922176</v>
      </c>
      <c r="Y31" s="13">
        <v>0.69</v>
      </c>
      <c r="Z31" s="1">
        <f t="shared" si="14"/>
        <v>3813.91350222663</v>
      </c>
      <c r="AA31" s="10">
        <f t="shared" si="4"/>
        <v>17359.958771332353</v>
      </c>
      <c r="AB31" s="17">
        <v>0.90500000000000003</v>
      </c>
      <c r="AC31" s="1">
        <f t="shared" si="15"/>
        <v>15710.76268805578</v>
      </c>
      <c r="AD31" s="10">
        <f t="shared" si="16"/>
        <v>11441.740506679889</v>
      </c>
      <c r="AE31" s="10">
        <f t="shared" si="21"/>
        <v>47132.28806416734</v>
      </c>
      <c r="AF31" s="10">
        <f t="shared" si="17"/>
        <v>58574.028570847229</v>
      </c>
      <c r="AG31" s="10">
        <f t="shared" si="18"/>
        <v>2860.4351266699723</v>
      </c>
      <c r="AH31" s="10">
        <f t="shared" si="19"/>
        <v>11783.072016041835</v>
      </c>
      <c r="AI31" s="10">
        <f t="shared" si="20"/>
        <v>14643.507142711807</v>
      </c>
    </row>
    <row r="32" spans="2:35" ht="15.75" thickBot="1">
      <c r="B32" s="9">
        <v>51227</v>
      </c>
      <c r="C32" s="10">
        <v>59</v>
      </c>
      <c r="D32" s="10">
        <f t="shared" si="1"/>
        <v>42077.415269130754</v>
      </c>
      <c r="E32" s="10">
        <v>15</v>
      </c>
      <c r="F32" s="10">
        <f t="shared" si="2"/>
        <v>10519.353817282688</v>
      </c>
      <c r="G32" s="13">
        <v>0.72399999999999998</v>
      </c>
      <c r="H32" s="10">
        <f t="shared" si="6"/>
        <v>7616.0121637126658</v>
      </c>
      <c r="I32" s="10">
        <f t="shared" si="5"/>
        <v>13391.472196205767</v>
      </c>
      <c r="J32" s="17">
        <v>0.95099999999999996</v>
      </c>
      <c r="K32" s="10">
        <f t="shared" si="7"/>
        <v>12735.290058591683</v>
      </c>
      <c r="L32" s="10">
        <f t="shared" si="8"/>
        <v>22848.036491137998</v>
      </c>
      <c r="M32" s="10">
        <f t="shared" si="9"/>
        <v>38205.870175775053</v>
      </c>
      <c r="N32" s="10">
        <f t="shared" si="10"/>
        <v>61053.906666913055</v>
      </c>
      <c r="O32" s="10">
        <f t="shared" si="11"/>
        <v>5712.0091227844996</v>
      </c>
      <c r="P32" s="10">
        <f t="shared" si="12"/>
        <v>9551.4675439437633</v>
      </c>
      <c r="Q32" s="10">
        <f t="shared" si="13"/>
        <v>15263.476666728264</v>
      </c>
      <c r="T32" s="9">
        <v>51227</v>
      </c>
      <c r="U32" s="10">
        <v>59</v>
      </c>
      <c r="V32" s="10">
        <f t="shared" si="3"/>
        <v>42077.415269130754</v>
      </c>
      <c r="W32" s="10">
        <v>8</v>
      </c>
      <c r="X32" s="10">
        <f t="shared" si="0"/>
        <v>5610.3220358841008</v>
      </c>
      <c r="Y32" s="13">
        <v>0.72399999999999998</v>
      </c>
      <c r="Z32" s="1">
        <f t="shared" si="14"/>
        <v>4061.8731539800888</v>
      </c>
      <c r="AA32" s="10">
        <f t="shared" si="4"/>
        <v>18325.172479018427</v>
      </c>
      <c r="AB32" s="17">
        <v>0.95099999999999996</v>
      </c>
      <c r="AC32" s="1">
        <f t="shared" si="15"/>
        <v>17427.239027546522</v>
      </c>
      <c r="AD32" s="10">
        <f t="shared" si="16"/>
        <v>12185.619461940267</v>
      </c>
      <c r="AE32" s="10">
        <f t="shared" si="21"/>
        <v>52281.717082639567</v>
      </c>
      <c r="AF32" s="10">
        <f t="shared" si="17"/>
        <v>64467.336544579834</v>
      </c>
      <c r="AG32" s="10">
        <f t="shared" si="18"/>
        <v>3046.4048654850667</v>
      </c>
      <c r="AH32" s="10">
        <f t="shared" si="19"/>
        <v>13070.429270659892</v>
      </c>
      <c r="AI32" s="10">
        <f t="shared" si="20"/>
        <v>16116.834136144958</v>
      </c>
    </row>
    <row r="33" spans="1:35" ht="15.75" thickBot="1">
      <c r="B33" s="9">
        <v>51592</v>
      </c>
      <c r="C33" s="10">
        <v>60</v>
      </c>
      <c r="D33" s="10">
        <f t="shared" si="1"/>
        <v>42708.576498167713</v>
      </c>
      <c r="E33" s="10">
        <v>15</v>
      </c>
      <c r="F33" s="10">
        <f t="shared" si="2"/>
        <v>10677.144124541928</v>
      </c>
      <c r="G33" s="13">
        <v>1</v>
      </c>
      <c r="H33" s="10">
        <f t="shared" si="6"/>
        <v>10677.144124541928</v>
      </c>
      <c r="I33" s="10">
        <f t="shared" si="5"/>
        <v>14307.730820156687</v>
      </c>
      <c r="J33" s="17">
        <v>1</v>
      </c>
      <c r="K33" s="10">
        <f t="shared" si="7"/>
        <v>14307.730820156687</v>
      </c>
      <c r="L33" s="11">
        <f t="shared" si="8"/>
        <v>32031.432373625787</v>
      </c>
      <c r="M33" s="11">
        <f t="shared" si="9"/>
        <v>42923.192460470062</v>
      </c>
      <c r="N33" s="11">
        <f t="shared" si="10"/>
        <v>74954.624834095855</v>
      </c>
      <c r="O33" s="11">
        <f t="shared" si="11"/>
        <v>8007.8580934064466</v>
      </c>
      <c r="P33" s="11">
        <f t="shared" si="12"/>
        <v>10730.798115117515</v>
      </c>
      <c r="Q33" s="11">
        <f t="shared" si="13"/>
        <v>18738.656208523964</v>
      </c>
      <c r="T33" s="9">
        <v>51592</v>
      </c>
      <c r="U33" s="10">
        <v>60</v>
      </c>
      <c r="V33" s="10">
        <f t="shared" si="3"/>
        <v>42708.576498167713</v>
      </c>
      <c r="W33" s="10">
        <v>8</v>
      </c>
      <c r="X33" s="10">
        <f t="shared" si="0"/>
        <v>5694.476866422362</v>
      </c>
      <c r="Y33" s="13">
        <v>1</v>
      </c>
      <c r="Z33" s="1">
        <f t="shared" si="14"/>
        <v>5694.476866422362</v>
      </c>
      <c r="AA33" s="10">
        <f t="shared" si="4"/>
        <v>19315.436607211537</v>
      </c>
      <c r="AB33" s="17">
        <v>1</v>
      </c>
      <c r="AC33" s="1">
        <f t="shared" si="15"/>
        <v>19315.436607211537</v>
      </c>
      <c r="AD33" s="11">
        <f t="shared" si="16"/>
        <v>17083.430599267085</v>
      </c>
      <c r="AE33" s="11">
        <f t="shared" si="21"/>
        <v>57946.309821634612</v>
      </c>
      <c r="AF33" s="11">
        <f t="shared" si="17"/>
        <v>75029.740420901697</v>
      </c>
      <c r="AG33" s="11">
        <f t="shared" si="18"/>
        <v>4270.8576498167713</v>
      </c>
      <c r="AH33" s="11">
        <f t="shared" si="19"/>
        <v>14486.577455408653</v>
      </c>
      <c r="AI33" s="11">
        <f t="shared" si="20"/>
        <v>18757.435105225424</v>
      </c>
    </row>
    <row r="34" spans="1:35">
      <c r="B34" s="34"/>
      <c r="C34" s="35"/>
      <c r="D34" s="35"/>
      <c r="E34" s="35"/>
      <c r="F34" s="35"/>
      <c r="G34" s="35"/>
      <c r="H34" s="35"/>
      <c r="I34" s="35"/>
      <c r="J34" s="36"/>
      <c r="K34" s="35"/>
      <c r="L34" s="38"/>
      <c r="M34" s="38"/>
      <c r="N34" s="38"/>
      <c r="O34" s="38"/>
      <c r="P34" s="38"/>
      <c r="Q34" s="38"/>
      <c r="T34" s="34"/>
      <c r="U34" s="35"/>
      <c r="V34" s="35"/>
      <c r="W34" s="35"/>
      <c r="X34" s="35"/>
      <c r="Y34" s="35"/>
      <c r="Z34" s="36"/>
      <c r="AA34" s="35"/>
      <c r="AB34" s="37"/>
      <c r="AC34" s="38"/>
      <c r="AD34" s="38"/>
      <c r="AE34" s="38"/>
      <c r="AF34" s="38"/>
      <c r="AG34" s="38"/>
      <c r="AH34" s="38"/>
    </row>
    <row r="35" spans="1:35">
      <c r="B35" s="34"/>
      <c r="C35" s="35"/>
      <c r="D35" s="35"/>
      <c r="E35" s="35"/>
      <c r="F35" s="35"/>
      <c r="G35" s="35"/>
      <c r="H35" s="35"/>
      <c r="I35" s="35"/>
      <c r="J35" s="36"/>
      <c r="K35" s="35"/>
      <c r="L35" s="38"/>
      <c r="M35" s="38"/>
      <c r="N35" s="38"/>
      <c r="O35" s="38"/>
      <c r="P35" s="38"/>
      <c r="Q35" s="38"/>
      <c r="T35" s="34"/>
      <c r="U35" s="35"/>
      <c r="V35" s="35"/>
      <c r="W35" s="35"/>
      <c r="X35" s="35"/>
      <c r="Y35" s="35"/>
      <c r="Z35" s="36"/>
      <c r="AA35" s="35"/>
      <c r="AB35" s="37"/>
      <c r="AC35" s="38"/>
      <c r="AD35" s="38"/>
      <c r="AE35" s="38"/>
      <c r="AF35" s="38"/>
      <c r="AG35" s="38"/>
      <c r="AH35" s="38"/>
    </row>
    <row r="36" spans="1:35" s="56" customFormat="1">
      <c r="B36" s="57"/>
      <c r="D36" s="58"/>
      <c r="F36" s="58"/>
      <c r="G36" s="58"/>
      <c r="H36" s="58"/>
      <c r="I36" s="58"/>
      <c r="J36" s="58"/>
      <c r="K36" s="58"/>
      <c r="L36" s="58"/>
      <c r="S36" s="57"/>
      <c r="U36" s="58"/>
      <c r="W36" s="58"/>
      <c r="X36" s="58"/>
      <c r="Y36" s="58"/>
      <c r="Z36" s="58"/>
      <c r="AA36" s="58"/>
      <c r="AB36" s="58"/>
      <c r="AC36" s="58"/>
    </row>
    <row r="37" spans="1:35" s="59" customFormat="1" ht="15.75" thickBot="1">
      <c r="A37" s="18" t="s">
        <v>93</v>
      </c>
      <c r="B37" s="60"/>
      <c r="D37" s="61"/>
      <c r="F37" s="61"/>
      <c r="G37" s="61"/>
      <c r="H37" s="61"/>
      <c r="I37" s="61"/>
      <c r="J37" s="61"/>
      <c r="K37" s="61"/>
      <c r="L37" s="61"/>
      <c r="S37" s="60"/>
      <c r="U37" s="61"/>
      <c r="W37" s="61"/>
      <c r="X37" s="61"/>
      <c r="Y37" s="61"/>
      <c r="Z37" s="61"/>
      <c r="AA37" s="61"/>
      <c r="AB37" s="61"/>
      <c r="AC37" s="61"/>
    </row>
    <row r="38" spans="1:35" ht="21.75" thickBot="1">
      <c r="B38" s="19" t="s">
        <v>19</v>
      </c>
      <c r="C38" s="19"/>
      <c r="D38" s="20"/>
      <c r="E38" s="20" t="s">
        <v>20</v>
      </c>
      <c r="F38" s="20" t="s">
        <v>21</v>
      </c>
      <c r="G38" s="20" t="s">
        <v>22</v>
      </c>
      <c r="H38" s="35"/>
      <c r="I38" s="35"/>
      <c r="J38" s="36"/>
      <c r="K38" s="35"/>
      <c r="L38" s="38"/>
      <c r="M38" s="38"/>
      <c r="N38" s="38"/>
      <c r="O38" s="38"/>
      <c r="P38" s="38"/>
      <c r="Q38" s="38"/>
      <c r="T38" s="34"/>
      <c r="U38" s="35"/>
      <c r="V38" s="35"/>
      <c r="W38" s="35"/>
      <c r="X38" s="35"/>
      <c r="Y38" s="35"/>
      <c r="Z38" s="36"/>
      <c r="AA38" s="35"/>
      <c r="AB38" s="37"/>
      <c r="AC38" s="38"/>
      <c r="AD38" s="38"/>
      <c r="AE38" s="38"/>
      <c r="AF38" s="38"/>
      <c r="AG38" s="38"/>
      <c r="AH38" s="38"/>
    </row>
    <row r="39" spans="1:35" ht="15.75" thickBot="1">
      <c r="B39" s="31" t="s">
        <v>23</v>
      </c>
      <c r="C39" s="21"/>
      <c r="D39" s="22"/>
      <c r="E39" s="54">
        <v>43556</v>
      </c>
      <c r="F39" s="23">
        <v>37</v>
      </c>
      <c r="G39" s="41">
        <v>6.2802381838481497E-2</v>
      </c>
      <c r="H39" s="35"/>
      <c r="I39" s="35"/>
      <c r="J39" s="36"/>
      <c r="K39" s="35"/>
      <c r="L39" s="38"/>
      <c r="M39" s="38"/>
      <c r="N39" s="38"/>
      <c r="O39" s="38"/>
      <c r="P39" s="38"/>
      <c r="Q39" s="38"/>
      <c r="T39" s="34"/>
      <c r="U39" s="35"/>
      <c r="V39" s="35"/>
      <c r="W39" s="35"/>
      <c r="X39" s="35"/>
      <c r="Y39" s="35"/>
      <c r="Z39" s="36"/>
      <c r="AA39" s="35"/>
      <c r="AB39" s="37"/>
      <c r="AC39" s="38"/>
      <c r="AD39" s="38"/>
      <c r="AE39" s="38"/>
      <c r="AF39" s="38"/>
      <c r="AG39" s="38"/>
      <c r="AH39" s="38"/>
    </row>
    <row r="40" spans="1:35" ht="15.75" thickBot="1">
      <c r="B40" s="32" t="s">
        <v>24</v>
      </c>
      <c r="C40" s="24"/>
      <c r="D40" s="25"/>
      <c r="E40" s="55">
        <v>44287</v>
      </c>
      <c r="F40" s="26">
        <v>39</v>
      </c>
      <c r="G40" s="42">
        <v>4.3129358895795056E-2</v>
      </c>
      <c r="H40" s="35"/>
      <c r="I40" s="35"/>
      <c r="J40" s="36"/>
      <c r="K40" s="35"/>
      <c r="L40" s="38"/>
      <c r="M40" s="38"/>
      <c r="N40" s="38"/>
      <c r="O40" s="38"/>
      <c r="P40" s="38"/>
      <c r="Q40" s="38"/>
      <c r="T40" s="34"/>
      <c r="U40" s="35"/>
      <c r="V40" s="35"/>
      <c r="W40" s="35"/>
      <c r="X40" s="35"/>
      <c r="Y40" s="35"/>
      <c r="Z40" s="36"/>
      <c r="AA40" s="35"/>
      <c r="AB40" s="37"/>
      <c r="AC40" s="38"/>
      <c r="AD40" s="38"/>
      <c r="AE40" s="38"/>
      <c r="AF40" s="38"/>
      <c r="AG40" s="38"/>
      <c r="AH40" s="38"/>
    </row>
    <row r="41" spans="1:35" ht="15.75" thickBot="1">
      <c r="B41" s="32" t="s">
        <v>25</v>
      </c>
      <c r="C41" s="24"/>
      <c r="D41" s="25"/>
      <c r="E41" s="55">
        <v>46113</v>
      </c>
      <c r="F41" s="26">
        <v>44</v>
      </c>
      <c r="G41" s="42">
        <v>2.1652166615380386E-2</v>
      </c>
      <c r="H41" s="35"/>
      <c r="I41" s="35"/>
      <c r="J41" s="36"/>
      <c r="K41" s="35"/>
      <c r="L41" s="38"/>
      <c r="M41" s="38"/>
      <c r="N41" s="38"/>
      <c r="O41" s="38"/>
      <c r="P41" s="38"/>
      <c r="Q41" s="38"/>
      <c r="T41" s="34"/>
      <c r="U41" s="35"/>
      <c r="V41" s="35"/>
      <c r="W41" s="35"/>
      <c r="X41" s="35"/>
      <c r="Y41" s="35"/>
      <c r="Z41" s="36"/>
      <c r="AA41" s="35"/>
      <c r="AB41" s="37"/>
      <c r="AC41" s="38"/>
      <c r="AD41" s="38"/>
      <c r="AE41" s="38"/>
      <c r="AF41" s="38"/>
      <c r="AG41" s="38"/>
      <c r="AH41" s="38"/>
    </row>
    <row r="42" spans="1:35" ht="15.75" thickBot="1">
      <c r="B42" s="32" t="s">
        <v>26</v>
      </c>
      <c r="C42" s="24"/>
      <c r="D42" s="25"/>
      <c r="E42" s="55">
        <v>46844</v>
      </c>
      <c r="F42" s="26">
        <v>46</v>
      </c>
      <c r="G42" s="42">
        <v>2.7764847621916111E-2</v>
      </c>
      <c r="H42" s="35"/>
      <c r="I42" s="35"/>
      <c r="J42" s="36"/>
      <c r="K42" s="35"/>
      <c r="L42" s="38"/>
      <c r="M42" s="38"/>
      <c r="N42" s="38"/>
      <c r="O42" s="38"/>
      <c r="P42" s="38"/>
      <c r="Q42" s="38"/>
      <c r="T42" s="34"/>
      <c r="U42" s="35"/>
      <c r="V42" s="35"/>
      <c r="W42" s="35"/>
      <c r="X42" s="35"/>
      <c r="Y42" s="35"/>
      <c r="Z42" s="36"/>
      <c r="AA42" s="35"/>
      <c r="AB42" s="37"/>
      <c r="AC42" s="38"/>
      <c r="AD42" s="38"/>
      <c r="AE42" s="38"/>
      <c r="AF42" s="38"/>
      <c r="AG42" s="38"/>
      <c r="AH42" s="38"/>
    </row>
    <row r="43" spans="1:35" ht="15.75" thickBot="1">
      <c r="B43" s="32" t="s">
        <v>27</v>
      </c>
      <c r="C43" s="24"/>
      <c r="D43" s="25"/>
      <c r="E43" s="55">
        <v>47939</v>
      </c>
      <c r="F43" s="26">
        <v>49</v>
      </c>
      <c r="G43" s="42">
        <v>6.4979352604236151E-2</v>
      </c>
      <c r="H43" s="35"/>
      <c r="I43" s="35"/>
      <c r="J43" s="36"/>
      <c r="K43" s="35"/>
      <c r="L43" s="38"/>
      <c r="M43" s="38"/>
      <c r="N43" s="38"/>
      <c r="O43" s="38"/>
      <c r="P43" s="38"/>
      <c r="Q43" s="38"/>
      <c r="T43" s="34"/>
      <c r="U43" s="35"/>
      <c r="V43" s="35"/>
      <c r="W43" s="35"/>
      <c r="X43" s="35"/>
      <c r="Y43" s="35"/>
      <c r="Z43" s="36"/>
      <c r="AA43" s="35"/>
      <c r="AB43" s="37"/>
      <c r="AC43" s="38"/>
      <c r="AD43" s="38"/>
      <c r="AE43" s="38"/>
      <c r="AF43" s="38"/>
      <c r="AG43" s="38"/>
      <c r="AH43" s="38"/>
    </row>
    <row r="44" spans="1:35">
      <c r="B44" s="34"/>
      <c r="C44" s="35"/>
      <c r="D44" s="35"/>
      <c r="E44" s="35"/>
      <c r="F44" s="35"/>
      <c r="G44" s="35"/>
      <c r="H44" s="35"/>
      <c r="I44" s="35"/>
      <c r="J44" s="36"/>
      <c r="K44" s="35"/>
      <c r="L44" s="38"/>
      <c r="M44" s="38"/>
      <c r="N44" s="38"/>
      <c r="O44" s="38"/>
      <c r="P44" s="38"/>
      <c r="Q44" s="38"/>
      <c r="T44" s="34"/>
      <c r="U44" s="35"/>
      <c r="V44" s="35"/>
      <c r="W44" s="35"/>
      <c r="X44" s="35"/>
      <c r="Y44" s="35"/>
      <c r="Z44" s="36"/>
      <c r="AA44" s="35"/>
      <c r="AB44" s="37"/>
      <c r="AC44" s="38"/>
      <c r="AD44" s="38"/>
      <c r="AE44" s="38"/>
      <c r="AF44" s="38"/>
      <c r="AG44" s="38"/>
      <c r="AH44" s="38"/>
    </row>
    <row r="45" spans="1:35" ht="15.75" thickBot="1">
      <c r="A45" s="18" t="s">
        <v>28</v>
      </c>
      <c r="D45" s="27"/>
      <c r="E45" s="28"/>
      <c r="F45" s="29"/>
      <c r="G45" s="30"/>
      <c r="S45" s="18" t="s">
        <v>29</v>
      </c>
      <c r="T45" s="14"/>
      <c r="V45" s="15"/>
      <c r="X45" s="15"/>
      <c r="Y45" s="15"/>
      <c r="Z45" s="15"/>
      <c r="AA45" s="15"/>
      <c r="AB45" s="15"/>
      <c r="AC45" s="15"/>
      <c r="AD45" s="15"/>
    </row>
    <row r="46" spans="1:35" ht="42">
      <c r="B46" s="4" t="s">
        <v>2</v>
      </c>
      <c r="C46" s="5" t="s">
        <v>108</v>
      </c>
      <c r="D46" s="5" t="s">
        <v>109</v>
      </c>
      <c r="E46" s="5" t="s">
        <v>110</v>
      </c>
      <c r="F46" s="5" t="s">
        <v>111</v>
      </c>
      <c r="G46" s="5" t="s">
        <v>112</v>
      </c>
      <c r="H46" s="5" t="s">
        <v>113</v>
      </c>
      <c r="I46" s="5" t="s">
        <v>100</v>
      </c>
      <c r="J46" s="5" t="s">
        <v>101</v>
      </c>
      <c r="K46" s="5" t="s">
        <v>102</v>
      </c>
      <c r="L46" s="5" t="s">
        <v>114</v>
      </c>
      <c r="M46" s="5" t="s">
        <v>105</v>
      </c>
      <c r="N46" s="5" t="s">
        <v>3</v>
      </c>
      <c r="O46" s="5" t="s">
        <v>115</v>
      </c>
      <c r="P46" s="5" t="s">
        <v>107</v>
      </c>
      <c r="Q46" s="5" t="s">
        <v>4</v>
      </c>
      <c r="T46" s="4" t="s">
        <v>2</v>
      </c>
      <c r="U46" s="5" t="s">
        <v>108</v>
      </c>
      <c r="V46" s="5" t="s">
        <v>109</v>
      </c>
      <c r="W46" s="5" t="s">
        <v>110</v>
      </c>
      <c r="X46" s="5" t="s">
        <v>111</v>
      </c>
      <c r="Y46" s="5" t="s">
        <v>112</v>
      </c>
      <c r="Z46" s="5" t="s">
        <v>113</v>
      </c>
      <c r="AA46" s="5" t="s">
        <v>100</v>
      </c>
      <c r="AB46" s="5" t="s">
        <v>101</v>
      </c>
      <c r="AC46" s="5" t="s">
        <v>102</v>
      </c>
      <c r="AD46" s="5" t="s">
        <v>114</v>
      </c>
      <c r="AE46" s="5" t="s">
        <v>105</v>
      </c>
      <c r="AF46" s="5" t="s">
        <v>3</v>
      </c>
      <c r="AG46" s="5" t="s">
        <v>115</v>
      </c>
      <c r="AH46" s="5" t="s">
        <v>107</v>
      </c>
      <c r="AI46" s="5" t="s">
        <v>4</v>
      </c>
    </row>
    <row r="47" spans="1:35" ht="15.75" thickBot="1">
      <c r="B47" s="6"/>
      <c r="C47" s="7"/>
      <c r="D47" s="8" t="s">
        <v>5</v>
      </c>
      <c r="E47" s="7"/>
      <c r="F47" s="8" t="s">
        <v>6</v>
      </c>
      <c r="G47" s="8" t="s">
        <v>7</v>
      </c>
      <c r="H47" s="8" t="s">
        <v>8</v>
      </c>
      <c r="I47" s="8" t="s">
        <v>9</v>
      </c>
      <c r="J47" s="8" t="s">
        <v>10</v>
      </c>
      <c r="K47" s="8" t="s">
        <v>11</v>
      </c>
      <c r="L47" s="8" t="s">
        <v>12</v>
      </c>
      <c r="M47" s="8" t="s">
        <v>13</v>
      </c>
      <c r="N47" s="8" t="s">
        <v>14</v>
      </c>
      <c r="O47" s="8" t="s">
        <v>15</v>
      </c>
      <c r="P47" s="8" t="s">
        <v>16</v>
      </c>
      <c r="Q47" s="8" t="s">
        <v>32</v>
      </c>
      <c r="T47" s="6"/>
      <c r="U47" s="7"/>
      <c r="V47" s="8" t="s">
        <v>5</v>
      </c>
      <c r="W47" s="7"/>
      <c r="X47" s="8" t="s">
        <v>6</v>
      </c>
      <c r="Y47" s="8" t="s">
        <v>7</v>
      </c>
      <c r="Z47" s="8" t="s">
        <v>8</v>
      </c>
      <c r="AA47" s="8" t="s">
        <v>9</v>
      </c>
      <c r="AB47" s="8" t="s">
        <v>10</v>
      </c>
      <c r="AC47" s="8" t="s">
        <v>11</v>
      </c>
      <c r="AD47" s="8" t="s">
        <v>12</v>
      </c>
      <c r="AE47" s="8" t="s">
        <v>13</v>
      </c>
      <c r="AF47" s="8" t="s">
        <v>14</v>
      </c>
      <c r="AG47" s="8" t="s">
        <v>15</v>
      </c>
      <c r="AH47" s="8" t="s">
        <v>16</v>
      </c>
      <c r="AI47" s="8" t="s">
        <v>32</v>
      </c>
    </row>
    <row r="48" spans="1:35" ht="15.75" thickBot="1">
      <c r="B48" s="9">
        <v>42095</v>
      </c>
      <c r="C48" s="10">
        <v>34</v>
      </c>
      <c r="D48" s="10">
        <v>29000</v>
      </c>
      <c r="E48" s="10">
        <v>9</v>
      </c>
      <c r="F48" s="10">
        <f>D48*E48/60</f>
        <v>4350</v>
      </c>
      <c r="G48" s="10"/>
      <c r="H48" s="10"/>
      <c r="I48" s="10"/>
      <c r="J48" s="10"/>
      <c r="K48" s="10"/>
      <c r="L48" s="10"/>
      <c r="M48" s="10"/>
      <c r="N48" s="10"/>
      <c r="O48" s="10"/>
      <c r="P48" s="10"/>
      <c r="Q48" s="10"/>
      <c r="T48" s="9">
        <v>42095</v>
      </c>
      <c r="U48" s="10">
        <v>34</v>
      </c>
      <c r="V48" s="10">
        <v>29000</v>
      </c>
      <c r="W48" s="10">
        <v>8</v>
      </c>
      <c r="X48" s="10">
        <f>V48*W48/60</f>
        <v>3866.6666666666665</v>
      </c>
      <c r="Y48" s="1"/>
      <c r="Z48" s="1"/>
      <c r="AA48" s="1">
        <f>V48/59.7</f>
        <v>485.76214405360133</v>
      </c>
      <c r="AB48" s="1"/>
      <c r="AC48" s="1"/>
      <c r="AD48" s="1"/>
      <c r="AE48" s="1"/>
      <c r="AF48" s="1"/>
      <c r="AG48" s="1"/>
      <c r="AH48" s="1"/>
      <c r="AI48" s="1"/>
    </row>
    <row r="49" spans="2:35" ht="15.75" thickBot="1">
      <c r="B49" s="9">
        <v>42461</v>
      </c>
      <c r="C49" s="10">
        <v>35</v>
      </c>
      <c r="D49" s="10">
        <f>D48*(1+Salary_increase)</f>
        <v>29434.999999999996</v>
      </c>
      <c r="E49" s="10">
        <v>10</v>
      </c>
      <c r="F49" s="10">
        <f t="shared" ref="F49:F74" si="22">D49*E49/60</f>
        <v>4905.8333333333321</v>
      </c>
      <c r="G49" s="10"/>
      <c r="H49" s="10"/>
      <c r="I49" s="10"/>
      <c r="J49" s="10"/>
      <c r="K49" s="10"/>
      <c r="L49" s="10"/>
      <c r="M49" s="10"/>
      <c r="N49" s="10"/>
      <c r="O49" s="10"/>
      <c r="P49" s="10"/>
      <c r="Q49" s="10"/>
      <c r="T49" s="9">
        <v>42461</v>
      </c>
      <c r="U49" s="10">
        <v>35</v>
      </c>
      <c r="V49" s="10">
        <f>V48*(1+Salary_increase)</f>
        <v>29434.999999999996</v>
      </c>
      <c r="W49" s="10">
        <v>8</v>
      </c>
      <c r="X49" s="10">
        <f t="shared" ref="X49:X74" si="23">V49*W49/60</f>
        <v>3924.6666666666661</v>
      </c>
      <c r="Y49" s="1"/>
      <c r="Z49" s="1"/>
      <c r="AA49" s="10">
        <f t="shared" ref="AA49:AA74" si="24">AA48*(1+FPS2015_indexation)+V49/59.7</f>
        <v>986.09715242881066</v>
      </c>
      <c r="AB49" s="1"/>
      <c r="AC49" s="1"/>
      <c r="AD49" s="1"/>
      <c r="AE49" s="1"/>
      <c r="AF49" s="1"/>
      <c r="AG49" s="1"/>
      <c r="AH49" s="1"/>
      <c r="AI49" s="1"/>
    </row>
    <row r="50" spans="2:35" ht="15.75" thickBot="1">
      <c r="B50" s="9">
        <v>42826</v>
      </c>
      <c r="C50" s="10">
        <v>36</v>
      </c>
      <c r="D50" s="10">
        <f>D49*(1+Salary_increase)</f>
        <v>29876.524999999994</v>
      </c>
      <c r="E50" s="10">
        <v>11</v>
      </c>
      <c r="F50" s="10">
        <f t="shared" si="22"/>
        <v>5477.3629166666651</v>
      </c>
      <c r="G50" s="10"/>
      <c r="H50" s="10"/>
      <c r="I50" s="10"/>
      <c r="J50" s="10"/>
      <c r="K50" s="10"/>
      <c r="L50" s="10"/>
      <c r="M50" s="10"/>
      <c r="N50" s="10"/>
      <c r="O50" s="10"/>
      <c r="P50" s="10"/>
      <c r="Q50" s="10"/>
      <c r="T50" s="9">
        <v>42826</v>
      </c>
      <c r="U50" s="10">
        <v>36</v>
      </c>
      <c r="V50" s="10">
        <f>V49*(1+Salary_increase)</f>
        <v>29876.524999999994</v>
      </c>
      <c r="W50" s="10">
        <v>8</v>
      </c>
      <c r="X50" s="10">
        <f t="shared" si="23"/>
        <v>3983.536666666666</v>
      </c>
      <c r="Y50" s="1"/>
      <c r="Z50" s="1"/>
      <c r="AA50" s="10">
        <f t="shared" si="24"/>
        <v>1501.332914572864</v>
      </c>
      <c r="AB50" s="1"/>
      <c r="AC50" s="1"/>
      <c r="AD50" s="1"/>
      <c r="AE50" s="1"/>
      <c r="AF50" s="1"/>
      <c r="AG50" s="1"/>
      <c r="AH50" s="1"/>
      <c r="AI50" s="1"/>
    </row>
    <row r="51" spans="2:35" ht="15.75" thickBot="1">
      <c r="B51" s="9">
        <v>43191</v>
      </c>
      <c r="C51" s="10">
        <v>37</v>
      </c>
      <c r="D51" s="10">
        <f>D50*(1+Salary_increase)</f>
        <v>30324.672874999993</v>
      </c>
      <c r="E51" s="10">
        <v>12</v>
      </c>
      <c r="F51" s="10">
        <f t="shared" si="22"/>
        <v>6064.9345749999984</v>
      </c>
      <c r="G51" s="10"/>
      <c r="H51" s="10"/>
      <c r="I51" s="10"/>
      <c r="J51" s="10"/>
      <c r="K51" s="10"/>
      <c r="L51" s="10"/>
      <c r="M51" s="10"/>
      <c r="N51" s="10"/>
      <c r="O51" s="10"/>
      <c r="P51" s="10"/>
      <c r="Q51" s="10"/>
      <c r="T51" s="9">
        <v>43191</v>
      </c>
      <c r="U51" s="10">
        <v>37</v>
      </c>
      <c r="V51" s="10">
        <f>V50*(1+Salary_increase)</f>
        <v>30324.672874999993</v>
      </c>
      <c r="W51" s="10">
        <v>8</v>
      </c>
      <c r="X51" s="10">
        <f t="shared" si="23"/>
        <v>4043.2897166666658</v>
      </c>
      <c r="Y51" s="1"/>
      <c r="Z51" s="1"/>
      <c r="AA51" s="10">
        <f t="shared" si="24"/>
        <v>2031.8038777219424</v>
      </c>
      <c r="AB51" s="1"/>
      <c r="AC51" s="1"/>
      <c r="AD51" s="1"/>
      <c r="AE51" s="1"/>
      <c r="AF51" s="1"/>
      <c r="AG51" s="1"/>
      <c r="AH51" s="1"/>
      <c r="AI51" s="1"/>
    </row>
    <row r="52" spans="2:35" ht="15.75" thickBot="1">
      <c r="B52" s="9">
        <v>43556</v>
      </c>
      <c r="C52" s="10">
        <v>38</v>
      </c>
      <c r="D52" s="10">
        <f>D51*(1+Salary_increase)*(1+$G$39)</f>
        <v>32712.571578423125</v>
      </c>
      <c r="E52" s="10">
        <v>13</v>
      </c>
      <c r="F52" s="10">
        <f t="shared" si="22"/>
        <v>7087.7238419916775</v>
      </c>
      <c r="G52" s="10"/>
      <c r="H52" s="10"/>
      <c r="I52" s="10"/>
      <c r="J52" s="10"/>
      <c r="K52" s="10"/>
      <c r="L52" s="10"/>
      <c r="M52" s="10"/>
      <c r="N52" s="10"/>
      <c r="O52" s="10"/>
      <c r="P52" s="10"/>
      <c r="Q52" s="10"/>
      <c r="T52" s="9">
        <v>43556</v>
      </c>
      <c r="U52" s="10">
        <v>38</v>
      </c>
      <c r="V52" s="10">
        <f>V51*(1+Salary_increase)*(1+$G$39)</f>
        <v>32712.571578423125</v>
      </c>
      <c r="W52" s="10">
        <v>8</v>
      </c>
      <c r="X52" s="10">
        <f t="shared" si="23"/>
        <v>4361.6762104564168</v>
      </c>
      <c r="Y52" s="1"/>
      <c r="Z52" s="1"/>
      <c r="AA52" s="10">
        <f t="shared" si="24"/>
        <v>2610.230208558175</v>
      </c>
      <c r="AB52" s="1"/>
      <c r="AC52" s="1"/>
      <c r="AD52" s="1"/>
      <c r="AE52" s="1"/>
      <c r="AF52" s="1"/>
      <c r="AG52" s="1"/>
      <c r="AH52" s="1"/>
      <c r="AI52" s="1"/>
    </row>
    <row r="53" spans="2:35" ht="15.75" thickBot="1">
      <c r="B53" s="9">
        <v>43922</v>
      </c>
      <c r="C53" s="10">
        <v>39</v>
      </c>
      <c r="D53" s="10">
        <f>D52*(1+Salary_increase)</f>
        <v>33203.260152099472</v>
      </c>
      <c r="E53" s="10">
        <v>14</v>
      </c>
      <c r="F53" s="10">
        <f t="shared" si="22"/>
        <v>7747.4273688232097</v>
      </c>
      <c r="G53" s="10"/>
      <c r="H53" s="10"/>
      <c r="I53" s="10"/>
      <c r="J53" s="10"/>
      <c r="K53" s="10"/>
      <c r="L53" s="10"/>
      <c r="M53" s="10"/>
      <c r="N53" s="10"/>
      <c r="O53" s="10"/>
      <c r="P53" s="10"/>
      <c r="Q53" s="10"/>
      <c r="T53" s="9">
        <v>43922</v>
      </c>
      <c r="U53" s="10">
        <v>39</v>
      </c>
      <c r="V53" s="10">
        <f>V52*(1+Salary_increase)</f>
        <v>33203.260152099472</v>
      </c>
      <c r="W53" s="10">
        <v>8</v>
      </c>
      <c r="X53" s="10">
        <f t="shared" si="23"/>
        <v>4427.1013536132632</v>
      </c>
      <c r="Y53" s="1"/>
      <c r="Z53" s="1"/>
      <c r="AA53" s="10">
        <f t="shared" si="24"/>
        <v>3205.5521734470076</v>
      </c>
      <c r="AB53" s="1"/>
      <c r="AC53" s="1"/>
      <c r="AD53" s="1"/>
      <c r="AE53" s="1"/>
      <c r="AF53" s="1"/>
      <c r="AG53" s="1"/>
      <c r="AH53" s="1"/>
      <c r="AI53" s="1"/>
    </row>
    <row r="54" spans="2:35" ht="15.75" thickBot="1">
      <c r="B54" s="9">
        <v>44287</v>
      </c>
      <c r="C54" s="10">
        <v>40</v>
      </c>
      <c r="D54" s="10">
        <f>D53*(1+Salary_increase)*(1+$G$40)</f>
        <v>35154.824907845461</v>
      </c>
      <c r="E54" s="10">
        <v>15</v>
      </c>
      <c r="F54" s="10">
        <f t="shared" si="22"/>
        <v>8788.7062269613652</v>
      </c>
      <c r="G54" s="10"/>
      <c r="H54" s="10"/>
      <c r="I54" s="10">
        <v>0</v>
      </c>
      <c r="J54" s="10"/>
      <c r="K54" s="10"/>
      <c r="L54" s="11"/>
      <c r="M54" s="11"/>
      <c r="N54" s="11"/>
      <c r="O54" s="11"/>
      <c r="P54" s="11"/>
      <c r="Q54" s="11"/>
      <c r="T54" s="9">
        <v>44287</v>
      </c>
      <c r="U54" s="10">
        <v>40</v>
      </c>
      <c r="V54" s="10">
        <f>V53*(1+Salary_increase)*(1+$G$40)</f>
        <v>35154.824907845461</v>
      </c>
      <c r="W54" s="10">
        <v>8</v>
      </c>
      <c r="X54" s="10">
        <f t="shared" si="23"/>
        <v>4687.3099877127279</v>
      </c>
      <c r="Y54" s="33"/>
      <c r="Z54" s="1"/>
      <c r="AA54" s="10">
        <f t="shared" si="24"/>
        <v>3842.4934947060901</v>
      </c>
      <c r="AB54" s="12"/>
      <c r="AC54" s="33"/>
      <c r="AD54" s="33"/>
      <c r="AE54" s="33"/>
      <c r="AF54" s="33"/>
      <c r="AG54" s="33"/>
      <c r="AH54" s="33"/>
      <c r="AI54" s="33"/>
    </row>
    <row r="55" spans="2:35" ht="15.75" thickBot="1">
      <c r="B55" s="9">
        <v>44652</v>
      </c>
      <c r="C55" s="10">
        <v>41</v>
      </c>
      <c r="D55" s="10">
        <f>D54*(1+Salary_increase)</f>
        <v>35682.147281463142</v>
      </c>
      <c r="E55" s="10">
        <v>15</v>
      </c>
      <c r="F55" s="10">
        <f t="shared" si="22"/>
        <v>8920.5368203657854</v>
      </c>
      <c r="G55" s="10"/>
      <c r="H55" s="10"/>
      <c r="I55" s="10">
        <f t="shared" ref="I55:I74" si="25">I54*(1+FPS2015_indexation)+D55/59.7</f>
        <v>597.69090923723854</v>
      </c>
      <c r="J55" s="10"/>
      <c r="K55" s="10"/>
      <c r="L55" s="10"/>
      <c r="M55" s="10"/>
      <c r="N55" s="10"/>
      <c r="O55" s="10"/>
      <c r="P55" s="10"/>
      <c r="Q55" s="10"/>
      <c r="T55" s="9">
        <v>44652</v>
      </c>
      <c r="U55" s="10">
        <v>41</v>
      </c>
      <c r="V55" s="10">
        <f>V54*(1+Salary_increase)</f>
        <v>35682.147281463142</v>
      </c>
      <c r="W55" s="10">
        <v>8</v>
      </c>
      <c r="X55" s="10">
        <f t="shared" si="23"/>
        <v>4757.6196375284189</v>
      </c>
      <c r="Y55" s="1"/>
      <c r="Z55" s="1"/>
      <c r="AA55" s="10">
        <f t="shared" si="24"/>
        <v>4497.8218063639197</v>
      </c>
      <c r="AB55" s="12"/>
      <c r="AC55" s="1"/>
      <c r="AD55" s="1"/>
      <c r="AE55" s="1"/>
      <c r="AF55" s="1"/>
      <c r="AG55" s="1"/>
      <c r="AH55" s="1"/>
      <c r="AI55" s="1"/>
    </row>
    <row r="56" spans="2:35" ht="15.75" thickBot="1">
      <c r="B56" s="9">
        <v>45017</v>
      </c>
      <c r="C56" s="10">
        <v>42</v>
      </c>
      <c r="D56" s="10">
        <f>D55*(1+Salary_increase)</f>
        <v>36217.379490685082</v>
      </c>
      <c r="E56" s="10">
        <v>15</v>
      </c>
      <c r="F56" s="10">
        <f t="shared" si="22"/>
        <v>9054.3448726712704</v>
      </c>
      <c r="G56" s="10"/>
      <c r="H56" s="10"/>
      <c r="I56" s="10">
        <f t="shared" si="25"/>
        <v>1213.3125457515939</v>
      </c>
      <c r="J56" s="10"/>
      <c r="K56" s="10"/>
      <c r="L56" s="10"/>
      <c r="M56" s="10"/>
      <c r="N56" s="10"/>
      <c r="O56" s="10"/>
      <c r="P56" s="10"/>
      <c r="Q56" s="10"/>
      <c r="T56" s="9">
        <v>45017</v>
      </c>
      <c r="U56" s="10">
        <v>42</v>
      </c>
      <c r="V56" s="10">
        <f>V55*(1+Salary_increase)</f>
        <v>36217.379490685082</v>
      </c>
      <c r="W56" s="10">
        <v>8</v>
      </c>
      <c r="X56" s="10">
        <f t="shared" si="23"/>
        <v>4828.9839320913443</v>
      </c>
      <c r="Y56" s="1"/>
      <c r="Z56" s="1"/>
      <c r="AA56" s="10">
        <f t="shared" si="24"/>
        <v>5171.945406335175</v>
      </c>
      <c r="AB56" s="12"/>
      <c r="AC56" s="1"/>
      <c r="AD56" s="1"/>
      <c r="AE56" s="1"/>
      <c r="AF56" s="1"/>
      <c r="AG56" s="1"/>
      <c r="AH56" s="1"/>
      <c r="AI56" s="1"/>
    </row>
    <row r="57" spans="2:35" ht="15.75" thickBot="1">
      <c r="B57" s="9">
        <v>45383</v>
      </c>
      <c r="C57" s="10">
        <v>43</v>
      </c>
      <c r="D57" s="10">
        <f>D56*(1+Salary_increase)</f>
        <v>36760.640183045354</v>
      </c>
      <c r="E57" s="10">
        <v>15</v>
      </c>
      <c r="F57" s="10">
        <f t="shared" si="22"/>
        <v>9190.1600457613404</v>
      </c>
      <c r="G57" s="10"/>
      <c r="H57" s="10"/>
      <c r="I57" s="10">
        <f t="shared" si="25"/>
        <v>1847.2683509068015</v>
      </c>
      <c r="J57" s="10"/>
      <c r="K57" s="10"/>
      <c r="L57" s="10"/>
      <c r="M57" s="10"/>
      <c r="N57" s="10"/>
      <c r="O57" s="10"/>
      <c r="P57" s="10"/>
      <c r="Q57" s="10"/>
      <c r="T57" s="9">
        <v>45383</v>
      </c>
      <c r="U57" s="10">
        <v>43</v>
      </c>
      <c r="V57" s="10">
        <f>V56*(1+Salary_increase)</f>
        <v>36760.640183045354</v>
      </c>
      <c r="W57" s="10">
        <v>8</v>
      </c>
      <c r="X57" s="10">
        <f t="shared" si="23"/>
        <v>4901.418691072714</v>
      </c>
      <c r="Y57" s="1"/>
      <c r="Z57" s="1"/>
      <c r="AA57" s="10">
        <f t="shared" si="24"/>
        <v>5865.2807043991361</v>
      </c>
      <c r="AB57" s="12"/>
      <c r="AC57" s="1"/>
      <c r="AD57" s="1"/>
      <c r="AE57" s="1"/>
      <c r="AF57" s="1"/>
      <c r="AG57" s="1"/>
      <c r="AH57" s="1"/>
      <c r="AI57" s="1"/>
    </row>
    <row r="58" spans="2:35" ht="15.75" thickBot="1">
      <c r="B58" s="9">
        <v>45748</v>
      </c>
      <c r="C58" s="10">
        <v>44</v>
      </c>
      <c r="D58" s="10">
        <f>D57*(1+Salary_increase)</f>
        <v>37312.04978579103</v>
      </c>
      <c r="E58" s="10">
        <v>15</v>
      </c>
      <c r="F58" s="10">
        <f t="shared" si="22"/>
        <v>9328.0124464477576</v>
      </c>
      <c r="G58" s="10"/>
      <c r="H58" s="10"/>
      <c r="I58" s="10">
        <f t="shared" si="25"/>
        <v>2499.9698348938714</v>
      </c>
      <c r="J58" s="10"/>
      <c r="K58" s="10"/>
      <c r="L58" s="10"/>
      <c r="M58" s="10"/>
      <c r="N58" s="10"/>
      <c r="O58" s="10"/>
      <c r="P58" s="10"/>
      <c r="Q58" s="10"/>
      <c r="T58" s="9">
        <v>45748</v>
      </c>
      <c r="U58" s="10">
        <v>44</v>
      </c>
      <c r="V58" s="10">
        <f>V57*(1+Salary_increase)</f>
        <v>37312.04978579103</v>
      </c>
      <c r="W58" s="10">
        <v>8</v>
      </c>
      <c r="X58" s="10">
        <f t="shared" si="23"/>
        <v>4974.9399714388037</v>
      </c>
      <c r="Y58" s="1"/>
      <c r="Z58" s="1"/>
      <c r="AA58" s="10">
        <f t="shared" si="24"/>
        <v>6578.2523736885905</v>
      </c>
      <c r="AB58" s="12"/>
      <c r="AC58" s="1"/>
      <c r="AD58" s="1"/>
      <c r="AE58" s="1"/>
      <c r="AF58" s="1"/>
      <c r="AG58" s="1"/>
      <c r="AH58" s="1"/>
      <c r="AI58" s="1"/>
    </row>
    <row r="59" spans="2:35" ht="15.75" thickBot="1">
      <c r="B59" s="9">
        <v>46113</v>
      </c>
      <c r="C59" s="10">
        <v>45</v>
      </c>
      <c r="D59" s="10">
        <f>D58*(1+Salary_increase)*(1+$G$41)</f>
        <v>38691.735552082057</v>
      </c>
      <c r="E59" s="10">
        <v>15</v>
      </c>
      <c r="F59" s="10">
        <f t="shared" si="22"/>
        <v>9672.9338880205141</v>
      </c>
      <c r="G59" s="10"/>
      <c r="H59" s="10"/>
      <c r="I59" s="10">
        <f t="shared" si="25"/>
        <v>3185.5721554839802</v>
      </c>
      <c r="J59" s="17"/>
      <c r="K59" s="10"/>
      <c r="L59" s="11"/>
      <c r="M59" s="11"/>
      <c r="N59" s="11"/>
      <c r="O59" s="11"/>
      <c r="P59" s="11"/>
      <c r="Q59" s="11"/>
      <c r="T59" s="9">
        <v>46113</v>
      </c>
      <c r="U59" s="10">
        <v>45</v>
      </c>
      <c r="V59" s="10">
        <f>V58*(1+Salary_increase)*(1+$G$41)</f>
        <v>38691.735552082057</v>
      </c>
      <c r="W59" s="10">
        <v>8</v>
      </c>
      <c r="X59" s="10">
        <f t="shared" si="23"/>
        <v>5158.8980736109406</v>
      </c>
      <c r="Y59" s="1"/>
      <c r="Z59" s="17"/>
      <c r="AA59" s="10">
        <f t="shared" si="24"/>
        <v>7325.0289323606194</v>
      </c>
      <c r="AB59" s="12"/>
      <c r="AC59" s="11"/>
      <c r="AD59" s="11"/>
      <c r="AE59" s="11"/>
      <c r="AF59" s="11"/>
      <c r="AG59" s="11"/>
      <c r="AH59" s="11"/>
      <c r="AI59" s="11"/>
    </row>
    <row r="60" spans="2:35" ht="15.75" thickBot="1">
      <c r="B60" s="9">
        <v>46478</v>
      </c>
      <c r="C60" s="10">
        <v>46</v>
      </c>
      <c r="D60" s="10">
        <f>D59*(1+Salary_increase)</f>
        <v>39272.11158536328</v>
      </c>
      <c r="E60" s="10">
        <v>15</v>
      </c>
      <c r="F60" s="10">
        <f t="shared" si="22"/>
        <v>9818.02789634082</v>
      </c>
      <c r="G60" s="10"/>
      <c r="H60" s="10"/>
      <c r="I60" s="10">
        <f t="shared" si="25"/>
        <v>3891.180052478941</v>
      </c>
      <c r="J60" s="17"/>
      <c r="K60" s="10"/>
      <c r="L60" s="10"/>
      <c r="M60" s="10"/>
      <c r="N60" s="10"/>
      <c r="O60" s="10"/>
      <c r="P60" s="10"/>
      <c r="Q60" s="10"/>
      <c r="T60" s="9">
        <v>46478</v>
      </c>
      <c r="U60" s="10">
        <v>46</v>
      </c>
      <c r="V60" s="10">
        <f>V59*(1+Salary_increase)</f>
        <v>39272.11158536328</v>
      </c>
      <c r="W60" s="10">
        <v>8</v>
      </c>
      <c r="X60" s="10">
        <f t="shared" si="23"/>
        <v>5236.2815447151042</v>
      </c>
      <c r="Y60" s="1"/>
      <c r="Z60" s="17"/>
      <c r="AA60" s="10">
        <f t="shared" si="24"/>
        <v>8092.7286810087298</v>
      </c>
      <c r="AB60" s="12"/>
      <c r="AC60" s="10"/>
      <c r="AD60" s="10"/>
      <c r="AE60" s="10"/>
      <c r="AF60" s="10"/>
      <c r="AG60" s="10"/>
      <c r="AH60" s="10"/>
      <c r="AI60" s="10"/>
    </row>
    <row r="61" spans="2:35" ht="15.75" thickBot="1">
      <c r="B61" s="9">
        <v>46844</v>
      </c>
      <c r="C61" s="10">
        <v>47</v>
      </c>
      <c r="D61" s="10">
        <f>D60*(1+Salary_increase)*(1+$G$42)</f>
        <v>40967.933216011603</v>
      </c>
      <c r="E61" s="10">
        <v>15</v>
      </c>
      <c r="F61" s="10">
        <f t="shared" si="22"/>
        <v>10241.983304002901</v>
      </c>
      <c r="G61" s="10"/>
      <c r="H61" s="10"/>
      <c r="I61" s="10">
        <f t="shared" si="25"/>
        <v>4635.7777903852475</v>
      </c>
      <c r="J61" s="17"/>
      <c r="K61" s="10"/>
      <c r="L61" s="10"/>
      <c r="M61" s="10"/>
      <c r="N61" s="10"/>
      <c r="O61" s="10"/>
      <c r="P61" s="10"/>
      <c r="Q61" s="10"/>
      <c r="T61" s="9">
        <v>46844</v>
      </c>
      <c r="U61" s="10">
        <v>47</v>
      </c>
      <c r="V61" s="10">
        <f>V60*(1+Salary_increase)*(1+$G$42)</f>
        <v>40967.933216011603</v>
      </c>
      <c r="W61" s="10">
        <v>8</v>
      </c>
      <c r="X61" s="10">
        <f t="shared" si="23"/>
        <v>5462.3910954682133</v>
      </c>
      <c r="Y61" s="1"/>
      <c r="Z61" s="17"/>
      <c r="AA61" s="10">
        <f t="shared" si="24"/>
        <v>8900.3496483429808</v>
      </c>
      <c r="AB61" s="12"/>
      <c r="AC61" s="10"/>
      <c r="AD61" s="10"/>
      <c r="AE61" s="10"/>
      <c r="AF61" s="10"/>
      <c r="AG61" s="10"/>
      <c r="AH61" s="10"/>
      <c r="AI61" s="10"/>
    </row>
    <row r="62" spans="2:35" ht="15.75" thickBot="1">
      <c r="B62" s="9">
        <v>47209</v>
      </c>
      <c r="C62" s="10">
        <v>48</v>
      </c>
      <c r="D62" s="10">
        <f>D61*(1+Salary_increase)</f>
        <v>41582.452214251774</v>
      </c>
      <c r="E62" s="10">
        <v>15</v>
      </c>
      <c r="F62" s="10">
        <f t="shared" si="22"/>
        <v>10395.613053562944</v>
      </c>
      <c r="G62" s="10"/>
      <c r="H62" s="10"/>
      <c r="I62" s="10">
        <f t="shared" si="25"/>
        <v>5401.8379449169352</v>
      </c>
      <c r="J62" s="17"/>
      <c r="K62" s="10"/>
      <c r="L62" s="10"/>
      <c r="M62" s="10"/>
      <c r="N62" s="10"/>
      <c r="O62" s="10"/>
      <c r="P62" s="10"/>
      <c r="Q62" s="10"/>
      <c r="T62" s="9">
        <v>47209</v>
      </c>
      <c r="U62" s="10">
        <v>48</v>
      </c>
      <c r="V62" s="10">
        <f>V61*(1+Salary_increase)</f>
        <v>41582.452214251774</v>
      </c>
      <c r="W62" s="10">
        <v>8</v>
      </c>
      <c r="X62" s="10">
        <f t="shared" si="23"/>
        <v>5544.3269619002367</v>
      </c>
      <c r="Y62" s="1"/>
      <c r="Z62" s="17"/>
      <c r="AA62" s="10">
        <f t="shared" si="24"/>
        <v>9730.3783807440341</v>
      </c>
      <c r="AB62" s="12"/>
      <c r="AC62" s="10"/>
      <c r="AD62" s="10"/>
      <c r="AE62" s="10"/>
      <c r="AF62" s="10"/>
      <c r="AG62" s="10"/>
      <c r="AH62" s="10"/>
      <c r="AI62" s="10"/>
    </row>
    <row r="63" spans="2:35" ht="15.75" thickBot="1">
      <c r="B63" s="9">
        <v>47574</v>
      </c>
      <c r="C63" s="10">
        <v>49</v>
      </c>
      <c r="D63" s="10">
        <f>D62*(1+Salary_increase)</f>
        <v>42206.18899746555</v>
      </c>
      <c r="E63" s="10">
        <v>15</v>
      </c>
      <c r="F63" s="10">
        <f t="shared" si="22"/>
        <v>10551.547249366387</v>
      </c>
      <c r="G63" s="10"/>
      <c r="H63" s="10"/>
      <c r="I63" s="10">
        <f t="shared" si="25"/>
        <v>6189.8368540817364</v>
      </c>
      <c r="J63" s="17"/>
      <c r="K63" s="10"/>
      <c r="L63" s="10"/>
      <c r="M63" s="10"/>
      <c r="N63" s="10"/>
      <c r="O63" s="10"/>
      <c r="P63" s="10"/>
      <c r="Q63" s="10"/>
      <c r="T63" s="9">
        <v>47574</v>
      </c>
      <c r="U63" s="10">
        <v>49</v>
      </c>
      <c r="V63" s="10">
        <f>V62*(1+Salary_increase)</f>
        <v>42206.18899746555</v>
      </c>
      <c r="W63" s="10">
        <v>8</v>
      </c>
      <c r="X63" s="10">
        <f t="shared" si="23"/>
        <v>5627.4918663287399</v>
      </c>
      <c r="Y63" s="1"/>
      <c r="Z63" s="17"/>
      <c r="AA63" s="10">
        <f t="shared" si="24"/>
        <v>10583.305396446242</v>
      </c>
      <c r="AB63" s="12"/>
      <c r="AC63" s="10"/>
      <c r="AD63" s="10"/>
      <c r="AE63" s="10"/>
      <c r="AF63" s="10"/>
      <c r="AG63" s="10"/>
      <c r="AH63" s="10"/>
      <c r="AI63" s="10"/>
    </row>
    <row r="64" spans="2:35" ht="15.75" thickBot="1">
      <c r="B64" s="9">
        <v>47939</v>
      </c>
      <c r="C64" s="10">
        <v>50</v>
      </c>
      <c r="D64" s="10">
        <f>D63*(1+Salary_increase)*(1+$G$43)</f>
        <v>45622.950631929081</v>
      </c>
      <c r="E64" s="10">
        <v>15</v>
      </c>
      <c r="F64" s="10">
        <f t="shared" si="22"/>
        <v>11405.73765798227</v>
      </c>
      <c r="G64" s="10"/>
      <c r="H64" s="10"/>
      <c r="I64" s="10">
        <f t="shared" si="25"/>
        <v>7046.887935065979</v>
      </c>
      <c r="J64" s="17"/>
      <c r="K64" s="10"/>
      <c r="L64" s="11"/>
      <c r="M64" s="11"/>
      <c r="N64" s="11"/>
      <c r="O64" s="11"/>
      <c r="P64" s="11"/>
      <c r="Q64" s="11"/>
      <c r="T64" s="9">
        <v>47939</v>
      </c>
      <c r="U64" s="10">
        <v>50</v>
      </c>
      <c r="V64" s="10">
        <f>V63*(1+Salary_increase)*(1+$G$43)</f>
        <v>45622.950631929081</v>
      </c>
      <c r="W64" s="10">
        <v>8</v>
      </c>
      <c r="X64" s="10">
        <f t="shared" si="23"/>
        <v>6083.0600842572112</v>
      </c>
      <c r="Y64" s="1"/>
      <c r="Z64" s="17"/>
      <c r="AA64" s="10">
        <f t="shared" si="24"/>
        <v>11506.258505565951</v>
      </c>
      <c r="AB64" s="12"/>
      <c r="AC64" s="11"/>
      <c r="AD64" s="11"/>
      <c r="AE64" s="11"/>
      <c r="AF64" s="11"/>
      <c r="AG64" s="11"/>
      <c r="AH64" s="11"/>
      <c r="AI64" s="11"/>
    </row>
    <row r="65" spans="2:35" ht="15.75" thickBot="1">
      <c r="B65" s="9">
        <v>48305</v>
      </c>
      <c r="C65" s="10">
        <v>51</v>
      </c>
      <c r="D65" s="10">
        <f t="shared" ref="D65:D74" si="26">D64*(1+Salary_increase)</f>
        <v>46307.294891408012</v>
      </c>
      <c r="E65" s="10">
        <v>15</v>
      </c>
      <c r="F65" s="10">
        <f t="shared" si="22"/>
        <v>11576.823722852003</v>
      </c>
      <c r="G65" s="10"/>
      <c r="H65" s="10"/>
      <c r="I65" s="10">
        <f t="shared" si="25"/>
        <v>7928.25783518758</v>
      </c>
      <c r="J65" s="17"/>
      <c r="K65" s="10"/>
      <c r="L65" s="10"/>
      <c r="M65" s="10"/>
      <c r="N65" s="10"/>
      <c r="O65" s="10"/>
      <c r="P65" s="10"/>
      <c r="Q65" s="10"/>
      <c r="T65" s="9">
        <v>48305</v>
      </c>
      <c r="U65" s="10">
        <v>51</v>
      </c>
      <c r="V65" s="10">
        <f t="shared" ref="V65:V74" si="27">V64*(1+Salary_increase)</f>
        <v>46307.294891408012</v>
      </c>
      <c r="W65" s="10">
        <v>8</v>
      </c>
      <c r="X65" s="10">
        <f t="shared" si="23"/>
        <v>6174.3059855210686</v>
      </c>
      <c r="Y65" s="1"/>
      <c r="Z65" s="17"/>
      <c r="AA65" s="10">
        <f t="shared" si="24"/>
        <v>12454.51896424505</v>
      </c>
      <c r="AB65" s="12"/>
      <c r="AC65" s="11"/>
      <c r="AD65" s="11"/>
      <c r="AE65" s="11"/>
      <c r="AF65" s="11"/>
      <c r="AG65" s="11"/>
      <c r="AH65" s="11"/>
      <c r="AI65" s="11"/>
    </row>
    <row r="66" spans="2:35" ht="15.75" thickBot="1">
      <c r="B66" s="9">
        <v>48670</v>
      </c>
      <c r="C66" s="10">
        <v>52</v>
      </c>
      <c r="D66" s="10">
        <f t="shared" si="26"/>
        <v>47001.904314779131</v>
      </c>
      <c r="E66" s="10">
        <v>15</v>
      </c>
      <c r="F66" s="10">
        <f t="shared" si="22"/>
        <v>11750.476078694783</v>
      </c>
      <c r="G66" s="10"/>
      <c r="H66" s="10"/>
      <c r="I66" s="10">
        <f t="shared" si="25"/>
        <v>8834.4832825274389</v>
      </c>
      <c r="J66" s="17"/>
      <c r="K66" s="10"/>
      <c r="L66" s="10"/>
      <c r="M66" s="10"/>
      <c r="N66" s="10"/>
      <c r="O66" s="10"/>
      <c r="P66" s="10"/>
      <c r="Q66" s="10"/>
      <c r="T66" s="9">
        <v>48670</v>
      </c>
      <c r="U66" s="10">
        <v>52</v>
      </c>
      <c r="V66" s="10">
        <f t="shared" si="27"/>
        <v>47001.904314779131</v>
      </c>
      <c r="W66" s="10">
        <v>8</v>
      </c>
      <c r="X66" s="10">
        <f t="shared" si="23"/>
        <v>6266.9205753038841</v>
      </c>
      <c r="Y66" s="1"/>
      <c r="Z66" s="17"/>
      <c r="AA66" s="10">
        <f t="shared" si="24"/>
        <v>13428.638328520768</v>
      </c>
      <c r="AB66" s="12"/>
      <c r="AC66" s="11"/>
      <c r="AD66" s="11"/>
      <c r="AE66" s="11"/>
      <c r="AF66" s="11"/>
      <c r="AG66" s="11"/>
      <c r="AH66" s="11"/>
      <c r="AI66" s="11"/>
    </row>
    <row r="67" spans="2:35" ht="15.75" thickBot="1">
      <c r="B67" s="9">
        <v>49035</v>
      </c>
      <c r="C67" s="10">
        <v>53</v>
      </c>
      <c r="D67" s="10">
        <f t="shared" si="26"/>
        <v>47706.932879500811</v>
      </c>
      <c r="E67" s="10">
        <v>15</v>
      </c>
      <c r="F67" s="10">
        <f t="shared" si="22"/>
        <v>11926.733219875203</v>
      </c>
      <c r="G67" s="10"/>
      <c r="H67" s="10"/>
      <c r="I67" s="10">
        <f t="shared" si="25"/>
        <v>9766.1116352745776</v>
      </c>
      <c r="J67" s="17"/>
      <c r="K67" s="10"/>
      <c r="L67" s="10"/>
      <c r="M67" s="10"/>
      <c r="N67" s="10"/>
      <c r="O67" s="10"/>
      <c r="P67" s="10"/>
      <c r="Q67" s="10"/>
      <c r="T67" s="9">
        <v>49035</v>
      </c>
      <c r="U67" s="10">
        <v>53</v>
      </c>
      <c r="V67" s="10">
        <f t="shared" si="27"/>
        <v>47706.932879500811</v>
      </c>
      <c r="W67" s="10">
        <v>8</v>
      </c>
      <c r="X67" s="10">
        <f t="shared" si="23"/>
        <v>6360.9243839334413</v>
      </c>
      <c r="Y67" s="1"/>
      <c r="Z67" s="17"/>
      <c r="AA67" s="10">
        <f t="shared" si="24"/>
        <v>14429.179006957806</v>
      </c>
      <c r="AB67" s="12"/>
      <c r="AC67" s="11"/>
      <c r="AD67" s="11"/>
      <c r="AE67" s="11"/>
      <c r="AF67" s="11"/>
      <c r="AG67" s="11"/>
      <c r="AH67" s="11"/>
      <c r="AI67" s="11"/>
    </row>
    <row r="68" spans="2:35" ht="15.75" thickBot="1">
      <c r="B68" s="9">
        <v>49400</v>
      </c>
      <c r="C68" s="10">
        <v>54</v>
      </c>
      <c r="D68" s="10">
        <f t="shared" si="26"/>
        <v>48422.536872693316</v>
      </c>
      <c r="E68" s="10">
        <v>15</v>
      </c>
      <c r="F68" s="10">
        <f t="shared" si="22"/>
        <v>12105.634218173329</v>
      </c>
      <c r="G68" s="10"/>
      <c r="H68" s="10"/>
      <c r="I68" s="10">
        <f t="shared" si="25"/>
        <v>10723.701079865559</v>
      </c>
      <c r="J68" s="17"/>
      <c r="K68" s="10"/>
      <c r="L68" s="10"/>
      <c r="M68" s="10"/>
      <c r="N68" s="10"/>
      <c r="O68" s="10"/>
      <c r="P68" s="10"/>
      <c r="Q68" s="10"/>
      <c r="T68" s="9">
        <v>49400</v>
      </c>
      <c r="U68" s="10">
        <v>54</v>
      </c>
      <c r="V68" s="10">
        <f t="shared" si="27"/>
        <v>48422.536872693316</v>
      </c>
      <c r="W68" s="10">
        <v>8</v>
      </c>
      <c r="X68" s="10">
        <f t="shared" si="23"/>
        <v>6456.3382496924423</v>
      </c>
      <c r="Y68" s="1"/>
      <c r="Z68" s="17"/>
      <c r="AA68" s="10">
        <f t="shared" si="24"/>
        <v>15456.714462124035</v>
      </c>
      <c r="AB68" s="12"/>
      <c r="AC68" s="11"/>
      <c r="AD68" s="11"/>
      <c r="AE68" s="11"/>
      <c r="AF68" s="11"/>
      <c r="AG68" s="11"/>
      <c r="AH68" s="11"/>
      <c r="AI68" s="11"/>
    </row>
    <row r="69" spans="2:35" ht="15.75" thickBot="1">
      <c r="B69" s="9">
        <v>49766</v>
      </c>
      <c r="C69" s="10">
        <v>55</v>
      </c>
      <c r="D69" s="10">
        <f t="shared" si="26"/>
        <v>49148.874925783712</v>
      </c>
      <c r="E69" s="10">
        <v>15</v>
      </c>
      <c r="F69" s="10">
        <f t="shared" si="22"/>
        <v>12287.218731445928</v>
      </c>
      <c r="G69" s="13">
        <v>0.60099999999999998</v>
      </c>
      <c r="H69" s="10">
        <f>F69*G69</f>
        <v>7384.6184575990028</v>
      </c>
      <c r="I69" s="10">
        <f t="shared" si="25"/>
        <v>11707.820832676334</v>
      </c>
      <c r="J69" s="17">
        <v>0.78700000000000003</v>
      </c>
      <c r="K69" s="10">
        <f>I69*J69</f>
        <v>9214.0549953162754</v>
      </c>
      <c r="L69" s="11">
        <f>H69/4*12</f>
        <v>22153.855372797007</v>
      </c>
      <c r="M69" s="11">
        <f>K69/4*12</f>
        <v>27642.164985948824</v>
      </c>
      <c r="N69" s="11">
        <f>L69+M69</f>
        <v>49796.020358745831</v>
      </c>
      <c r="O69" s="11">
        <f>H69*3/4</f>
        <v>5538.4638431992516</v>
      </c>
      <c r="P69" s="11">
        <f>K69*3/4</f>
        <v>6910.5412464872061</v>
      </c>
      <c r="Q69" s="11">
        <f>O69+P69</f>
        <v>12449.005089686458</v>
      </c>
      <c r="T69" s="9">
        <v>49766</v>
      </c>
      <c r="U69" s="10">
        <v>55</v>
      </c>
      <c r="V69" s="10">
        <f t="shared" si="27"/>
        <v>49148.874925783712</v>
      </c>
      <c r="W69" s="10">
        <v>8</v>
      </c>
      <c r="X69" s="10">
        <f t="shared" si="23"/>
        <v>6553.1833234378282</v>
      </c>
      <c r="Y69" s="13">
        <v>0.60099999999999998</v>
      </c>
      <c r="Z69" s="10">
        <f>X69*Y69</f>
        <v>3938.4631773861347</v>
      </c>
      <c r="AA69" s="10">
        <f t="shared" si="24"/>
        <v>16511.829415668686</v>
      </c>
      <c r="AB69" s="17">
        <v>0.78700000000000003</v>
      </c>
      <c r="AC69" s="10">
        <f>AA69*AB69</f>
        <v>12994.809750131257</v>
      </c>
      <c r="AD69" s="11">
        <f>Z69/4*12</f>
        <v>11815.389532158404</v>
      </c>
      <c r="AE69" s="11">
        <f>AC69/4*12</f>
        <v>38984.429250393769</v>
      </c>
      <c r="AF69" s="11">
        <f>AD69+AE69</f>
        <v>50799.818782552175</v>
      </c>
      <c r="AG69" s="11">
        <f>Z69*3/4</f>
        <v>2953.847383039601</v>
      </c>
      <c r="AH69" s="11">
        <f>AC69*3/4</f>
        <v>9746.1073125984421</v>
      </c>
      <c r="AI69" s="11">
        <f>AG69+AH69</f>
        <v>12699.954695638044</v>
      </c>
    </row>
    <row r="70" spans="2:35" ht="15.75" thickBot="1">
      <c r="B70" s="9">
        <v>50131</v>
      </c>
      <c r="C70" s="10">
        <v>56</v>
      </c>
      <c r="D70" s="10">
        <f t="shared" si="26"/>
        <v>49886.10804967046</v>
      </c>
      <c r="E70" s="10">
        <v>15</v>
      </c>
      <c r="F70" s="10">
        <f t="shared" si="22"/>
        <v>12471.527012417615</v>
      </c>
      <c r="G70" s="13">
        <v>0.629</v>
      </c>
      <c r="H70" s="10">
        <f t="shared" ref="H70:H74" si="28">F70*G70</f>
        <v>7844.5904908106795</v>
      </c>
      <c r="I70" s="10">
        <f t="shared" si="25"/>
        <v>12719.051345328462</v>
      </c>
      <c r="J70" s="17">
        <v>0.82299999999999995</v>
      </c>
      <c r="K70" s="10">
        <f t="shared" ref="K70:K74" si="29">I70*J70</f>
        <v>10467.779257205324</v>
      </c>
      <c r="L70" s="10">
        <f t="shared" ref="L70:L74" si="30">H70/4*12</f>
        <v>23533.771472432039</v>
      </c>
      <c r="M70" s="10">
        <f t="shared" ref="M70:M74" si="31">K70/4*12</f>
        <v>31403.337771615974</v>
      </c>
      <c r="N70" s="10">
        <f t="shared" ref="N70:N74" si="32">L70+M70</f>
        <v>54937.109244048013</v>
      </c>
      <c r="O70" s="10">
        <f t="shared" ref="O70:O74" si="33">H70*3/4</f>
        <v>5883.4428681080099</v>
      </c>
      <c r="P70" s="10">
        <f t="shared" ref="P70:P74" si="34">K70*3/4</f>
        <v>7850.8344429039935</v>
      </c>
      <c r="Q70" s="10">
        <f t="shared" ref="Q70:Q74" si="35">O70+P70</f>
        <v>13734.277311012003</v>
      </c>
      <c r="T70" s="9">
        <v>50131</v>
      </c>
      <c r="U70" s="10">
        <v>56</v>
      </c>
      <c r="V70" s="10">
        <f t="shared" si="27"/>
        <v>49886.10804967046</v>
      </c>
      <c r="W70" s="10">
        <v>8</v>
      </c>
      <c r="X70" s="10">
        <f t="shared" si="23"/>
        <v>6651.4810732893948</v>
      </c>
      <c r="Y70" s="13">
        <v>0.629</v>
      </c>
      <c r="Z70" s="10">
        <f t="shared" ref="Z70:Z74" si="36">X70*Y70</f>
        <v>4183.7815950990289</v>
      </c>
      <c r="AA70" s="10">
        <f t="shared" si="24"/>
        <v>17595.120057065698</v>
      </c>
      <c r="AB70" s="17">
        <v>0.82299999999999995</v>
      </c>
      <c r="AC70" s="10">
        <f t="shared" ref="AC70:AC74" si="37">AA70*AB70</f>
        <v>14480.78380696507</v>
      </c>
      <c r="AD70" s="10">
        <f t="shared" ref="AD70:AD74" si="38">Z70/4*12</f>
        <v>12551.344785297086</v>
      </c>
      <c r="AE70" s="10">
        <f t="shared" ref="AE70:AE74" si="39">AC70/4*12</f>
        <v>43442.351420895211</v>
      </c>
      <c r="AF70" s="10">
        <f t="shared" ref="AF70:AF74" si="40">AD70+AE70</f>
        <v>55993.696206192297</v>
      </c>
      <c r="AG70" s="10">
        <f t="shared" ref="AG70:AG74" si="41">Z70*3/4</f>
        <v>3137.8361963242714</v>
      </c>
      <c r="AH70" s="10">
        <f t="shared" ref="AH70:AH74" si="42">AC70*3/4</f>
        <v>10860.587855223803</v>
      </c>
      <c r="AI70" s="10">
        <f t="shared" ref="AI70:AI74" si="43">AG70+AH70</f>
        <v>13998.424051548074</v>
      </c>
    </row>
    <row r="71" spans="2:35" ht="15.75" thickBot="1">
      <c r="B71" s="9">
        <v>50496</v>
      </c>
      <c r="C71" s="10">
        <v>57</v>
      </c>
      <c r="D71" s="10">
        <f t="shared" si="26"/>
        <v>50634.399670415514</v>
      </c>
      <c r="E71" s="10">
        <v>15</v>
      </c>
      <c r="F71" s="10">
        <f t="shared" si="22"/>
        <v>12658.599917603879</v>
      </c>
      <c r="G71" s="13">
        <v>0.65799999999999992</v>
      </c>
      <c r="H71" s="10">
        <f t="shared" si="28"/>
        <v>8329.358745783351</v>
      </c>
      <c r="I71" s="10">
        <f t="shared" si="25"/>
        <v>13757.984513672802</v>
      </c>
      <c r="J71" s="17">
        <v>0.86299999999999999</v>
      </c>
      <c r="K71" s="10">
        <f t="shared" si="29"/>
        <v>11873.140635299627</v>
      </c>
      <c r="L71" s="10">
        <f t="shared" si="30"/>
        <v>24988.076237350055</v>
      </c>
      <c r="M71" s="10">
        <f t="shared" si="31"/>
        <v>35619.421905898882</v>
      </c>
      <c r="N71" s="10">
        <f t="shared" si="32"/>
        <v>60607.498143248937</v>
      </c>
      <c r="O71" s="10">
        <f t="shared" si="33"/>
        <v>6247.0190593375137</v>
      </c>
      <c r="P71" s="10">
        <f t="shared" si="34"/>
        <v>8904.8554764747205</v>
      </c>
      <c r="Q71" s="10">
        <f t="shared" si="35"/>
        <v>15151.874535812234</v>
      </c>
      <c r="T71" s="9">
        <v>50496</v>
      </c>
      <c r="U71" s="10">
        <v>57</v>
      </c>
      <c r="V71" s="10">
        <f t="shared" si="27"/>
        <v>50634.399670415514</v>
      </c>
      <c r="W71" s="10">
        <v>8</v>
      </c>
      <c r="X71" s="10">
        <f t="shared" si="23"/>
        <v>6751.2532893887355</v>
      </c>
      <c r="Y71" s="13">
        <v>0.65799999999999992</v>
      </c>
      <c r="Z71" s="10">
        <f t="shared" si="36"/>
        <v>4442.3246644177871</v>
      </c>
      <c r="AA71" s="10">
        <f t="shared" si="24"/>
        <v>18707.194256086099</v>
      </c>
      <c r="AB71" s="17">
        <v>0.86299999999999999</v>
      </c>
      <c r="AC71" s="10">
        <f t="shared" si="37"/>
        <v>16144.308643002303</v>
      </c>
      <c r="AD71" s="10">
        <f t="shared" si="38"/>
        <v>13326.973993253361</v>
      </c>
      <c r="AE71" s="10">
        <f t="shared" si="39"/>
        <v>48432.925929006909</v>
      </c>
      <c r="AF71" s="10">
        <f t="shared" si="40"/>
        <v>61759.899922260272</v>
      </c>
      <c r="AG71" s="10">
        <f t="shared" si="41"/>
        <v>3331.7434983133403</v>
      </c>
      <c r="AH71" s="10">
        <f t="shared" si="42"/>
        <v>12108.231482251727</v>
      </c>
      <c r="AI71" s="10">
        <f t="shared" si="43"/>
        <v>15439.974980565068</v>
      </c>
    </row>
    <row r="72" spans="2:35" ht="15.75" thickBot="1">
      <c r="B72" s="9">
        <v>50861</v>
      </c>
      <c r="C72" s="10">
        <v>58</v>
      </c>
      <c r="D72" s="10">
        <f t="shared" si="26"/>
        <v>51393.915665471744</v>
      </c>
      <c r="E72" s="10">
        <v>15</v>
      </c>
      <c r="F72" s="10">
        <f t="shared" si="22"/>
        <v>12848.478916367936</v>
      </c>
      <c r="G72" s="13">
        <v>0.69</v>
      </c>
      <c r="H72" s="10">
        <f t="shared" si="28"/>
        <v>8865.4504522938751</v>
      </c>
      <c r="I72" s="10">
        <f t="shared" si="25"/>
        <v>14825.223890514773</v>
      </c>
      <c r="J72" s="17">
        <v>0.90500000000000003</v>
      </c>
      <c r="K72" s="10">
        <f t="shared" si="29"/>
        <v>13416.82762091587</v>
      </c>
      <c r="L72" s="10">
        <f t="shared" si="30"/>
        <v>26596.351356881627</v>
      </c>
      <c r="M72" s="10">
        <f t="shared" si="31"/>
        <v>40250.482862747609</v>
      </c>
      <c r="N72" s="10">
        <f t="shared" si="32"/>
        <v>66846.834219629236</v>
      </c>
      <c r="O72" s="10">
        <f t="shared" si="33"/>
        <v>6649.0878392204067</v>
      </c>
      <c r="P72" s="10">
        <f t="shared" si="34"/>
        <v>10062.620715686902</v>
      </c>
      <c r="Q72" s="10">
        <f t="shared" si="35"/>
        <v>16711.708554907309</v>
      </c>
      <c r="T72" s="9">
        <v>50861</v>
      </c>
      <c r="U72" s="10">
        <v>58</v>
      </c>
      <c r="V72" s="10">
        <f t="shared" si="27"/>
        <v>51393.915665471744</v>
      </c>
      <c r="W72" s="10">
        <v>8</v>
      </c>
      <c r="X72" s="10">
        <f t="shared" si="23"/>
        <v>6852.5220887295663</v>
      </c>
      <c r="Y72" s="13">
        <v>0.69</v>
      </c>
      <c r="Z72" s="10">
        <f t="shared" si="36"/>
        <v>4728.2402412234005</v>
      </c>
      <c r="AA72" s="10">
        <f t="shared" si="24"/>
        <v>19848.671779064269</v>
      </c>
      <c r="AB72" s="17">
        <v>0.90500000000000003</v>
      </c>
      <c r="AC72" s="10">
        <f t="shared" si="37"/>
        <v>17963.047960053165</v>
      </c>
      <c r="AD72" s="10">
        <f t="shared" si="38"/>
        <v>14184.720723670202</v>
      </c>
      <c r="AE72" s="10">
        <f t="shared" si="39"/>
        <v>53889.143880159492</v>
      </c>
      <c r="AF72" s="10">
        <f t="shared" si="40"/>
        <v>68073.864603829687</v>
      </c>
      <c r="AG72" s="10">
        <f t="shared" si="41"/>
        <v>3546.1801809175504</v>
      </c>
      <c r="AH72" s="10">
        <f t="shared" si="42"/>
        <v>13472.285970039873</v>
      </c>
      <c r="AI72" s="10">
        <f t="shared" si="43"/>
        <v>17018.466150957422</v>
      </c>
    </row>
    <row r="73" spans="2:35" ht="15.75" thickBot="1">
      <c r="B73" s="9">
        <v>51227</v>
      </c>
      <c r="C73" s="10">
        <v>59</v>
      </c>
      <c r="D73" s="10">
        <f t="shared" si="26"/>
        <v>52164.824400453814</v>
      </c>
      <c r="E73" s="10">
        <v>15</v>
      </c>
      <c r="F73" s="10">
        <f t="shared" si="22"/>
        <v>13041.206100113453</v>
      </c>
      <c r="G73" s="13">
        <v>0.72399999999999998</v>
      </c>
      <c r="H73" s="10">
        <f t="shared" si="28"/>
        <v>9441.8332164821404</v>
      </c>
      <c r="I73" s="10">
        <f t="shared" si="25"/>
        <v>15921.384902146427</v>
      </c>
      <c r="J73" s="17">
        <v>0.95099999999999996</v>
      </c>
      <c r="K73" s="10">
        <f t="shared" si="29"/>
        <v>15141.237041941251</v>
      </c>
      <c r="L73" s="10">
        <f t="shared" si="30"/>
        <v>28325.499649446421</v>
      </c>
      <c r="M73" s="10">
        <f t="shared" si="31"/>
        <v>45423.711125823756</v>
      </c>
      <c r="N73" s="10">
        <f t="shared" si="32"/>
        <v>73749.210775270185</v>
      </c>
      <c r="O73" s="10">
        <f t="shared" si="33"/>
        <v>7081.3749123616053</v>
      </c>
      <c r="P73" s="10">
        <f t="shared" si="34"/>
        <v>11355.927781455939</v>
      </c>
      <c r="Q73" s="10">
        <f t="shared" si="35"/>
        <v>18437.302693817546</v>
      </c>
      <c r="T73" s="9">
        <v>51227</v>
      </c>
      <c r="U73" s="10">
        <v>59</v>
      </c>
      <c r="V73" s="10">
        <f t="shared" si="27"/>
        <v>52164.824400453814</v>
      </c>
      <c r="W73" s="10">
        <v>8</v>
      </c>
      <c r="X73" s="10">
        <f t="shared" si="23"/>
        <v>6955.3099200605084</v>
      </c>
      <c r="Y73" s="13">
        <v>0.72399999999999998</v>
      </c>
      <c r="Z73" s="10">
        <f t="shared" si="36"/>
        <v>5035.6443821238081</v>
      </c>
      <c r="AA73" s="10">
        <f t="shared" si="24"/>
        <v>21020.184509024166</v>
      </c>
      <c r="AB73" s="17">
        <v>0.95099999999999996</v>
      </c>
      <c r="AC73" s="10">
        <f t="shared" si="37"/>
        <v>19990.19546808198</v>
      </c>
      <c r="AD73" s="10">
        <f t="shared" si="38"/>
        <v>15106.933146371424</v>
      </c>
      <c r="AE73" s="10">
        <f t="shared" si="39"/>
        <v>59970.586404245943</v>
      </c>
      <c r="AF73" s="10">
        <f t="shared" si="40"/>
        <v>75077.519550617362</v>
      </c>
      <c r="AG73" s="10">
        <f t="shared" si="41"/>
        <v>3776.7332865928561</v>
      </c>
      <c r="AH73" s="10">
        <f t="shared" si="42"/>
        <v>14992.646601061486</v>
      </c>
      <c r="AI73" s="10">
        <f t="shared" si="43"/>
        <v>18769.379887654341</v>
      </c>
    </row>
    <row r="74" spans="2:35" ht="15.75" thickBot="1">
      <c r="B74" s="9">
        <v>51592</v>
      </c>
      <c r="C74" s="10">
        <v>60</v>
      </c>
      <c r="D74" s="10">
        <f t="shared" si="26"/>
        <v>52947.296766460619</v>
      </c>
      <c r="E74" s="10">
        <v>15</v>
      </c>
      <c r="F74" s="10">
        <f t="shared" si="22"/>
        <v>13236.824191615155</v>
      </c>
      <c r="G74" s="13">
        <v>1</v>
      </c>
      <c r="H74" s="10">
        <f t="shared" si="28"/>
        <v>13236.824191615155</v>
      </c>
      <c r="I74" s="10">
        <f t="shared" si="25"/>
        <v>17047.095068751663</v>
      </c>
      <c r="J74" s="17">
        <v>1</v>
      </c>
      <c r="K74" s="10">
        <f t="shared" si="29"/>
        <v>17047.095068751663</v>
      </c>
      <c r="L74" s="11">
        <f t="shared" si="30"/>
        <v>39710.472574845466</v>
      </c>
      <c r="M74" s="11">
        <f t="shared" si="31"/>
        <v>51141.285206254994</v>
      </c>
      <c r="N74" s="11">
        <f t="shared" si="32"/>
        <v>90851.757781100459</v>
      </c>
      <c r="O74" s="11">
        <f t="shared" si="33"/>
        <v>9927.6181437113664</v>
      </c>
      <c r="P74" s="11">
        <f t="shared" si="34"/>
        <v>12785.321301563748</v>
      </c>
      <c r="Q74" s="11">
        <f t="shared" si="35"/>
        <v>22712.939445275115</v>
      </c>
      <c r="T74" s="9">
        <v>51592</v>
      </c>
      <c r="U74" s="10">
        <v>60</v>
      </c>
      <c r="V74" s="10">
        <f t="shared" si="27"/>
        <v>52947.296766460619</v>
      </c>
      <c r="W74" s="10">
        <v>8</v>
      </c>
      <c r="X74" s="10">
        <f t="shared" si="23"/>
        <v>7059.6395688614157</v>
      </c>
      <c r="Y74" s="13">
        <v>1</v>
      </c>
      <c r="Z74" s="10">
        <f t="shared" si="36"/>
        <v>7059.6395688614157</v>
      </c>
      <c r="AA74" s="10">
        <f t="shared" si="24"/>
        <v>22222.376669732566</v>
      </c>
      <c r="AB74" s="17">
        <v>1</v>
      </c>
      <c r="AC74" s="10">
        <f t="shared" si="37"/>
        <v>22222.376669732566</v>
      </c>
      <c r="AD74" s="11">
        <f t="shared" si="38"/>
        <v>21178.918706584249</v>
      </c>
      <c r="AE74" s="11">
        <f t="shared" si="39"/>
        <v>66667.130009197703</v>
      </c>
      <c r="AF74" s="11">
        <f t="shared" si="40"/>
        <v>87846.048715781944</v>
      </c>
      <c r="AG74" s="11">
        <f t="shared" si="41"/>
        <v>5294.7296766460622</v>
      </c>
      <c r="AH74" s="11">
        <f t="shared" si="42"/>
        <v>16666.782502299426</v>
      </c>
      <c r="AI74" s="11">
        <f t="shared" si="43"/>
        <v>21961.512178945486</v>
      </c>
    </row>
    <row r="76" spans="2:35">
      <c r="C76" s="72" t="s">
        <v>119</v>
      </c>
      <c r="R76" s="72" t="s">
        <v>120</v>
      </c>
    </row>
    <row r="77" spans="2:35">
      <c r="B77" s="46" t="s">
        <v>5</v>
      </c>
      <c r="C77" t="s">
        <v>52</v>
      </c>
      <c r="R77" s="43" t="s">
        <v>124</v>
      </c>
    </row>
    <row r="78" spans="2:35">
      <c r="B78" s="46" t="s">
        <v>6</v>
      </c>
      <c r="C78" s="48" t="s">
        <v>69</v>
      </c>
      <c r="R78" s="45" t="s">
        <v>84</v>
      </c>
    </row>
    <row r="79" spans="2:35">
      <c r="B79" s="46" t="s">
        <v>7</v>
      </c>
      <c r="C79" t="s">
        <v>70</v>
      </c>
      <c r="R79" s="43" t="s">
        <v>47</v>
      </c>
    </row>
    <row r="80" spans="2:35">
      <c r="B80" s="46" t="s">
        <v>8</v>
      </c>
      <c r="C80" s="47" t="s">
        <v>71</v>
      </c>
      <c r="R80" s="43"/>
    </row>
    <row r="81" spans="2:20">
      <c r="B81" s="46" t="s">
        <v>9</v>
      </c>
      <c r="C81" t="s">
        <v>121</v>
      </c>
      <c r="R81" s="43" t="s">
        <v>123</v>
      </c>
      <c r="T81" s="43" t="s">
        <v>82</v>
      </c>
    </row>
    <row r="82" spans="2:20">
      <c r="B82" s="46" t="s">
        <v>10</v>
      </c>
      <c r="C82" t="s">
        <v>127</v>
      </c>
      <c r="J82" s="43"/>
      <c r="R82" s="43" t="s">
        <v>47</v>
      </c>
    </row>
    <row r="83" spans="2:20">
      <c r="B83" s="46" t="s">
        <v>11</v>
      </c>
      <c r="C83" s="47" t="s">
        <v>72</v>
      </c>
    </row>
    <row r="84" spans="2:20">
      <c r="B84" s="46" t="s">
        <v>12</v>
      </c>
      <c r="C84" s="47" t="s">
        <v>73</v>
      </c>
    </row>
    <row r="85" spans="2:20">
      <c r="B85" s="46" t="s">
        <v>13</v>
      </c>
      <c r="C85" s="47" t="s">
        <v>74</v>
      </c>
    </row>
    <row r="86" spans="2:20">
      <c r="B86" s="46" t="s">
        <v>14</v>
      </c>
      <c r="C86" s="47" t="s">
        <v>75</v>
      </c>
    </row>
    <row r="87" spans="2:20">
      <c r="B87" s="46" t="s">
        <v>15</v>
      </c>
      <c r="C87" s="51" t="s">
        <v>76</v>
      </c>
    </row>
    <row r="88" spans="2:20">
      <c r="B88" s="46" t="s">
        <v>16</v>
      </c>
      <c r="C88" s="51" t="s">
        <v>78</v>
      </c>
    </row>
    <row r="89" spans="2:20">
      <c r="B89" s="46" t="s">
        <v>32</v>
      </c>
      <c r="C89" s="47" t="s">
        <v>77</v>
      </c>
    </row>
  </sheetData>
  <sheetProtection algorithmName="SHA-512" hashValue="9Q6iTdE7bHnGJXvpic5HAcUnQm1Ei8hTMX1gC8Pw/tP6T7PNB6X1WNPSaXuuQZKaostxlNJdTk+MDjLYiD9XWA==" saltValue="HZlKfdfeuXBKrlUsW0g9RA==" spinCount="100000" sheet="1" objects="1" scenarios="1"/>
  <hyperlinks>
    <hyperlink ref="R82" r:id="rId1" xr:uid="{A3A1079E-B44D-45D5-91DF-E4DAC921328A}"/>
    <hyperlink ref="R79" r:id="rId2" xr:uid="{858D74F3-96A8-432F-A8DA-B363844225F0}"/>
    <hyperlink ref="R78" r:id="rId3" display="https://fpsmember.org/fps-2006/how-is-my-pension-worked-out" xr:uid="{45331DE8-E73C-40CC-94C0-6B10B916D2EA}"/>
    <hyperlink ref="R77" r:id="rId4" display="https://fpsmember.org/fps-2006" xr:uid="{7814BCF7-5E8C-423D-B0FF-173567C55D0D}"/>
    <hyperlink ref="T81" r:id="rId5" display="https://fpsmember.org/fps-2015/how-my-pension-worked-out" xr:uid="{EE4FC5FB-3C88-4F01-A988-08307A36C48E}"/>
    <hyperlink ref="R81" r:id="rId6" display="https://fpsmember.org/fps-2015" xr:uid="{8FC622BC-E2D9-45BB-87AB-A57461163DEF}"/>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F41C-51CB-4A59-B70A-23C86CB3A434}">
  <sheetPr codeName="Sheet5"/>
  <dimension ref="A1:AI89"/>
  <sheetViews>
    <sheetView showGridLines="0" zoomScale="80" zoomScaleNormal="80" workbookViewId="0"/>
  </sheetViews>
  <sheetFormatPr defaultRowHeight="15"/>
  <cols>
    <col min="2" max="4" width="11.85546875" customWidth="1"/>
    <col min="5" max="9" width="11.28515625" customWidth="1"/>
    <col min="10" max="14" width="11.140625" customWidth="1"/>
    <col min="15" max="17" width="13.140625" customWidth="1"/>
    <col min="18" max="18" width="18" customWidth="1"/>
    <col min="19" max="19" width="7.140625" customWidth="1"/>
    <col min="20" max="20" width="11.5703125" customWidth="1"/>
    <col min="22" max="32" width="11.140625" customWidth="1"/>
    <col min="33" max="35" width="12.140625" customWidth="1"/>
  </cols>
  <sheetData>
    <row r="1" spans="1:35" ht="26.25">
      <c r="A1" s="52" t="s">
        <v>91</v>
      </c>
    </row>
    <row r="2" spans="1:35" ht="21.75" customHeight="1">
      <c r="A2" s="53" t="s">
        <v>128</v>
      </c>
      <c r="D2" s="3"/>
      <c r="E2" s="2"/>
    </row>
    <row r="3" spans="1:35" ht="21.75" customHeight="1">
      <c r="A3" s="18"/>
      <c r="S3" s="18"/>
    </row>
    <row r="4" spans="1:35" ht="15.75" thickBot="1">
      <c r="A4" s="18" t="s">
        <v>17</v>
      </c>
      <c r="S4" s="18" t="s">
        <v>18</v>
      </c>
      <c r="T4" s="14"/>
      <c r="V4" s="15"/>
      <c r="X4" s="15"/>
      <c r="Y4" s="15"/>
      <c r="Z4" s="15"/>
      <c r="AA4" s="15"/>
      <c r="AB4" s="15"/>
      <c r="AC4" s="15"/>
      <c r="AD4" s="15"/>
      <c r="AE4" s="15"/>
    </row>
    <row r="5" spans="1:35" ht="42">
      <c r="B5" s="4" t="s">
        <v>2</v>
      </c>
      <c r="C5" s="5" t="s">
        <v>108</v>
      </c>
      <c r="D5" s="5" t="s">
        <v>109</v>
      </c>
      <c r="E5" s="5" t="s">
        <v>110</v>
      </c>
      <c r="F5" s="5" t="s">
        <v>111</v>
      </c>
      <c r="G5" s="5" t="s">
        <v>112</v>
      </c>
      <c r="H5" s="5" t="s">
        <v>113</v>
      </c>
      <c r="I5" s="5" t="s">
        <v>100</v>
      </c>
      <c r="J5" s="5" t="s">
        <v>101</v>
      </c>
      <c r="K5" s="5" t="s">
        <v>102</v>
      </c>
      <c r="L5" s="5" t="s">
        <v>114</v>
      </c>
      <c r="M5" s="5" t="s">
        <v>105</v>
      </c>
      <c r="N5" s="5" t="s">
        <v>3</v>
      </c>
      <c r="O5" s="5" t="s">
        <v>115</v>
      </c>
      <c r="P5" s="5" t="s">
        <v>107</v>
      </c>
      <c r="Q5" s="5" t="s">
        <v>4</v>
      </c>
      <c r="T5" s="4" t="s">
        <v>2</v>
      </c>
      <c r="U5" s="5" t="s">
        <v>108</v>
      </c>
      <c r="V5" s="5" t="s">
        <v>109</v>
      </c>
      <c r="W5" s="5" t="s">
        <v>110</v>
      </c>
      <c r="X5" s="5" t="s">
        <v>111</v>
      </c>
      <c r="Y5" s="5" t="s">
        <v>112</v>
      </c>
      <c r="Z5" s="5" t="s">
        <v>113</v>
      </c>
      <c r="AA5" s="5" t="s">
        <v>100</v>
      </c>
      <c r="AB5" s="5" t="s">
        <v>101</v>
      </c>
      <c r="AC5" s="5" t="s">
        <v>102</v>
      </c>
      <c r="AD5" s="5" t="s">
        <v>114</v>
      </c>
      <c r="AE5" s="5" t="s">
        <v>105</v>
      </c>
      <c r="AF5" s="5" t="s">
        <v>3</v>
      </c>
      <c r="AG5" s="5" t="s">
        <v>115</v>
      </c>
      <c r="AH5" s="5" t="s">
        <v>107</v>
      </c>
      <c r="AI5" s="5" t="s">
        <v>4</v>
      </c>
    </row>
    <row r="6" spans="1:35" ht="15.75" thickBot="1">
      <c r="B6" s="6"/>
      <c r="C6" s="7"/>
      <c r="D6" s="8" t="s">
        <v>5</v>
      </c>
      <c r="E6" s="7"/>
      <c r="F6" s="8" t="s">
        <v>6</v>
      </c>
      <c r="G6" s="8" t="s">
        <v>7</v>
      </c>
      <c r="H6" s="8" t="s">
        <v>8</v>
      </c>
      <c r="I6" s="8" t="s">
        <v>9</v>
      </c>
      <c r="J6" s="8" t="s">
        <v>10</v>
      </c>
      <c r="K6" s="8" t="s">
        <v>11</v>
      </c>
      <c r="L6" s="8" t="s">
        <v>12</v>
      </c>
      <c r="M6" s="8" t="s">
        <v>13</v>
      </c>
      <c r="N6" s="8" t="s">
        <v>14</v>
      </c>
      <c r="O6" s="8" t="s">
        <v>15</v>
      </c>
      <c r="P6" s="8" t="s">
        <v>16</v>
      </c>
      <c r="Q6" s="8" t="s">
        <v>32</v>
      </c>
      <c r="T6" s="6"/>
      <c r="U6" s="7"/>
      <c r="V6" s="8" t="s">
        <v>5</v>
      </c>
      <c r="W6" s="7"/>
      <c r="X6" s="8" t="s">
        <v>6</v>
      </c>
      <c r="Y6" s="8" t="s">
        <v>7</v>
      </c>
      <c r="Z6" s="8" t="s">
        <v>8</v>
      </c>
      <c r="AA6" s="8" t="s">
        <v>9</v>
      </c>
      <c r="AB6" s="8" t="s">
        <v>10</v>
      </c>
      <c r="AC6" s="8" t="s">
        <v>11</v>
      </c>
      <c r="AD6" s="8" t="s">
        <v>12</v>
      </c>
      <c r="AE6" s="8" t="s">
        <v>13</v>
      </c>
      <c r="AF6" s="8" t="s">
        <v>14</v>
      </c>
      <c r="AG6" s="8" t="s">
        <v>15</v>
      </c>
      <c r="AH6" s="8" t="s">
        <v>16</v>
      </c>
      <c r="AI6" s="8" t="s">
        <v>32</v>
      </c>
    </row>
    <row r="7" spans="1:35" ht="15.75" thickBot="1">
      <c r="B7" s="9">
        <v>42095</v>
      </c>
      <c r="C7" s="10">
        <v>34</v>
      </c>
      <c r="D7" s="10">
        <v>29000</v>
      </c>
      <c r="E7" s="12">
        <v>2.6999999999999997</v>
      </c>
      <c r="F7" s="10">
        <f>D7*E7/60</f>
        <v>1304.9999999999998</v>
      </c>
      <c r="G7" s="10"/>
      <c r="H7" s="10"/>
      <c r="I7" s="10"/>
      <c r="J7" s="10"/>
      <c r="K7" s="10"/>
      <c r="L7" s="10"/>
      <c r="M7" s="10"/>
      <c r="N7" s="10"/>
      <c r="O7" s="10"/>
      <c r="P7" s="10"/>
      <c r="Q7" s="10"/>
      <c r="T7" s="9">
        <v>42095</v>
      </c>
      <c r="U7" s="10">
        <v>34</v>
      </c>
      <c r="V7" s="10">
        <v>29000</v>
      </c>
      <c r="W7" s="12">
        <v>2.4</v>
      </c>
      <c r="X7" s="10">
        <f>V7*W7/60</f>
        <v>1160</v>
      </c>
      <c r="Y7" s="1"/>
      <c r="Z7" s="1"/>
      <c r="AA7" s="1">
        <f>V7*0.3/59.7</f>
        <v>145.7286432160804</v>
      </c>
      <c r="AB7" s="1"/>
      <c r="AC7" s="1"/>
      <c r="AD7" s="1"/>
      <c r="AE7" s="1"/>
      <c r="AF7" s="1"/>
      <c r="AG7" s="1"/>
      <c r="AH7" s="1"/>
      <c r="AI7" s="1"/>
    </row>
    <row r="8" spans="1:35" ht="15.75" thickBot="1">
      <c r="B8" s="9">
        <v>42461</v>
      </c>
      <c r="C8" s="10">
        <v>35</v>
      </c>
      <c r="D8" s="10">
        <f t="shared" ref="D8:D33" si="0">D7*(1+Salary_increase)</f>
        <v>29434.999999999996</v>
      </c>
      <c r="E8" s="12">
        <v>2.9999999999999996</v>
      </c>
      <c r="F8" s="10">
        <f t="shared" ref="F8:F33" si="1">D8*E8/60</f>
        <v>1471.7499999999995</v>
      </c>
      <c r="G8" s="10"/>
      <c r="H8" s="10"/>
      <c r="I8" s="10"/>
      <c r="J8" s="10"/>
      <c r="K8" s="10"/>
      <c r="L8" s="10"/>
      <c r="M8" s="10"/>
      <c r="N8" s="10"/>
      <c r="O8" s="10"/>
      <c r="P8" s="10"/>
      <c r="Q8" s="10"/>
      <c r="T8" s="9">
        <v>42461</v>
      </c>
      <c r="U8" s="10">
        <v>35</v>
      </c>
      <c r="V8" s="10">
        <f t="shared" ref="V8:V33" si="2">V7*(1+Salary_increase)</f>
        <v>29434.999999999996</v>
      </c>
      <c r="W8" s="12">
        <v>2.4</v>
      </c>
      <c r="X8" s="10">
        <f t="shared" ref="X8:X33" si="3">V8*W8/60</f>
        <v>1177.3999999999999</v>
      </c>
      <c r="Y8" s="1"/>
      <c r="Z8" s="1"/>
      <c r="AA8" s="1">
        <f t="shared" ref="AA8:AA33" si="4">AA7*(1+FPS2015_indexation)+V8*0.3/59.7</f>
        <v>295.8291457286432</v>
      </c>
      <c r="AB8" s="1"/>
      <c r="AC8" s="1"/>
      <c r="AD8" s="1"/>
      <c r="AE8" s="1"/>
      <c r="AF8" s="1"/>
      <c r="AG8" s="1"/>
      <c r="AH8" s="1"/>
      <c r="AI8" s="1"/>
    </row>
    <row r="9" spans="1:35" ht="15.75" thickBot="1">
      <c r="B9" s="9">
        <v>42826</v>
      </c>
      <c r="C9" s="10">
        <v>36</v>
      </c>
      <c r="D9" s="10">
        <f t="shared" si="0"/>
        <v>29876.524999999994</v>
      </c>
      <c r="E9" s="12">
        <v>3.2999999999999994</v>
      </c>
      <c r="F9" s="10">
        <f t="shared" si="1"/>
        <v>1643.2088749999994</v>
      </c>
      <c r="G9" s="10"/>
      <c r="H9" s="10"/>
      <c r="I9" s="10"/>
      <c r="J9" s="10"/>
      <c r="K9" s="10"/>
      <c r="L9" s="10"/>
      <c r="M9" s="10"/>
      <c r="N9" s="10"/>
      <c r="O9" s="10"/>
      <c r="P9" s="10"/>
      <c r="Q9" s="10"/>
      <c r="T9" s="9">
        <v>42826</v>
      </c>
      <c r="U9" s="10">
        <v>36</v>
      </c>
      <c r="V9" s="10">
        <f t="shared" si="2"/>
        <v>29876.524999999994</v>
      </c>
      <c r="W9" s="12">
        <v>2.4</v>
      </c>
      <c r="X9" s="10">
        <f t="shared" si="3"/>
        <v>1195.0609999999999</v>
      </c>
      <c r="Y9" s="1"/>
      <c r="Z9" s="1"/>
      <c r="AA9" s="1">
        <f t="shared" si="4"/>
        <v>450.39987437185926</v>
      </c>
      <c r="AB9" s="1"/>
      <c r="AC9" s="1"/>
      <c r="AD9" s="1"/>
      <c r="AE9" s="1"/>
      <c r="AF9" s="1"/>
      <c r="AG9" s="1"/>
      <c r="AH9" s="1"/>
      <c r="AI9" s="1"/>
    </row>
    <row r="10" spans="1:35" ht="15.75" thickBot="1">
      <c r="B10" s="9">
        <v>43191</v>
      </c>
      <c r="C10" s="10">
        <v>37</v>
      </c>
      <c r="D10" s="10">
        <f t="shared" si="0"/>
        <v>30324.672874999993</v>
      </c>
      <c r="E10" s="12">
        <v>3.5999999999999992</v>
      </c>
      <c r="F10" s="10">
        <f t="shared" si="1"/>
        <v>1819.480372499999</v>
      </c>
      <c r="G10" s="10"/>
      <c r="H10" s="10"/>
      <c r="I10" s="10"/>
      <c r="J10" s="10"/>
      <c r="K10" s="10"/>
      <c r="L10" s="10"/>
      <c r="M10" s="10"/>
      <c r="N10" s="10"/>
      <c r="O10" s="10"/>
      <c r="P10" s="10"/>
      <c r="Q10" s="10"/>
      <c r="T10" s="9">
        <v>43191</v>
      </c>
      <c r="U10" s="10">
        <v>37</v>
      </c>
      <c r="V10" s="10">
        <f t="shared" si="2"/>
        <v>30324.672874999993</v>
      </c>
      <c r="W10" s="12">
        <v>2.4</v>
      </c>
      <c r="X10" s="10">
        <f t="shared" si="3"/>
        <v>1212.9869149999997</v>
      </c>
      <c r="Y10" s="1"/>
      <c r="Z10" s="1"/>
      <c r="AA10" s="1">
        <f t="shared" si="4"/>
        <v>609.5411633165827</v>
      </c>
      <c r="AB10" s="1"/>
      <c r="AC10" s="1"/>
      <c r="AD10" s="1"/>
      <c r="AE10" s="1"/>
      <c r="AF10" s="1"/>
      <c r="AG10" s="1"/>
      <c r="AH10" s="1"/>
      <c r="AI10" s="1"/>
    </row>
    <row r="11" spans="1:35" ht="15.75" thickBot="1">
      <c r="B11" s="9">
        <v>43556</v>
      </c>
      <c r="C11" s="10">
        <v>38</v>
      </c>
      <c r="D11" s="10">
        <f t="shared" si="0"/>
        <v>30779.542968124992</v>
      </c>
      <c r="E11" s="12">
        <v>3.899999999999999</v>
      </c>
      <c r="F11" s="10">
        <f t="shared" si="1"/>
        <v>2000.6702929281239</v>
      </c>
      <c r="G11" s="10"/>
      <c r="H11" s="10"/>
      <c r="I11" s="10"/>
      <c r="J11" s="10"/>
      <c r="K11" s="10"/>
      <c r="L11" s="10"/>
      <c r="M11" s="10"/>
      <c r="N11" s="10"/>
      <c r="O11" s="10"/>
      <c r="P11" s="10"/>
      <c r="Q11" s="10"/>
      <c r="T11" s="9">
        <v>43556</v>
      </c>
      <c r="U11" s="10">
        <v>38</v>
      </c>
      <c r="V11" s="10">
        <f t="shared" si="2"/>
        <v>30779.542968124992</v>
      </c>
      <c r="W11" s="12">
        <v>2.4</v>
      </c>
      <c r="X11" s="10">
        <f t="shared" si="3"/>
        <v>1231.1817187249994</v>
      </c>
      <c r="Y11" s="1"/>
      <c r="Z11" s="1"/>
      <c r="AA11" s="1">
        <f t="shared" si="4"/>
        <v>773.35535095791431</v>
      </c>
      <c r="AB11" s="1"/>
      <c r="AC11" s="1"/>
      <c r="AD11" s="1"/>
      <c r="AE11" s="1"/>
      <c r="AF11" s="1"/>
      <c r="AG11" s="1"/>
      <c r="AH11" s="1"/>
      <c r="AI11" s="1"/>
    </row>
    <row r="12" spans="1:35" ht="15.75" thickBot="1">
      <c r="B12" s="9">
        <v>43922</v>
      </c>
      <c r="C12" s="10">
        <v>39</v>
      </c>
      <c r="D12" s="10">
        <f t="shared" si="0"/>
        <v>31241.236112646864</v>
      </c>
      <c r="E12" s="12">
        <v>4.1999999999999993</v>
      </c>
      <c r="F12" s="10">
        <f t="shared" si="1"/>
        <v>2186.8865278852804</v>
      </c>
      <c r="G12" s="10"/>
      <c r="H12" s="10"/>
      <c r="I12" s="10"/>
      <c r="J12" s="10"/>
      <c r="K12" s="10"/>
      <c r="L12" s="10"/>
      <c r="M12" s="10"/>
      <c r="N12" s="10"/>
      <c r="O12" s="10"/>
      <c r="P12" s="10"/>
      <c r="Q12" s="10"/>
      <c r="T12" s="9">
        <v>43922</v>
      </c>
      <c r="U12" s="10">
        <v>39</v>
      </c>
      <c r="V12" s="10">
        <f t="shared" si="2"/>
        <v>31241.236112646864</v>
      </c>
      <c r="W12" s="12">
        <v>2.4</v>
      </c>
      <c r="X12" s="10">
        <f t="shared" si="3"/>
        <v>1249.6494445058745</v>
      </c>
      <c r="Y12" s="1"/>
      <c r="Z12" s="1"/>
      <c r="AA12" s="1">
        <f t="shared" si="4"/>
        <v>941.9468174667395</v>
      </c>
      <c r="AB12" s="1"/>
      <c r="AC12" s="1"/>
      <c r="AD12" s="1"/>
      <c r="AE12" s="1"/>
      <c r="AF12" s="1"/>
      <c r="AG12" s="1"/>
      <c r="AH12" s="1"/>
      <c r="AI12" s="1"/>
    </row>
    <row r="13" spans="1:35" ht="15.75" thickBot="1">
      <c r="B13" s="9">
        <v>44287</v>
      </c>
      <c r="C13" s="10">
        <v>40</v>
      </c>
      <c r="D13" s="10">
        <f t="shared" si="0"/>
        <v>31709.854654336563</v>
      </c>
      <c r="E13" s="12">
        <v>4.4999999999999991</v>
      </c>
      <c r="F13" s="10">
        <f t="shared" si="1"/>
        <v>2378.2390990752415</v>
      </c>
      <c r="G13" s="10"/>
      <c r="H13" s="10"/>
      <c r="I13" s="10">
        <v>0</v>
      </c>
      <c r="J13" s="10"/>
      <c r="K13" s="10"/>
      <c r="L13" s="11"/>
      <c r="M13" s="11"/>
      <c r="N13" s="11"/>
      <c r="O13" s="11"/>
      <c r="P13" s="11"/>
      <c r="Q13" s="11"/>
      <c r="T13" s="9">
        <v>44287</v>
      </c>
      <c r="U13" s="10">
        <v>40</v>
      </c>
      <c r="V13" s="10">
        <f t="shared" si="2"/>
        <v>31709.854654336563</v>
      </c>
      <c r="W13" s="12">
        <v>2.4</v>
      </c>
      <c r="X13" s="10">
        <f t="shared" si="3"/>
        <v>1268.3941861734625</v>
      </c>
      <c r="Y13" s="1"/>
      <c r="Z13" s="1"/>
      <c r="AA13" s="1">
        <f t="shared" si="4"/>
        <v>1115.4220230168639</v>
      </c>
      <c r="AB13" s="1"/>
      <c r="AC13" s="1"/>
      <c r="AD13" s="33"/>
      <c r="AE13" s="33"/>
      <c r="AF13" s="33"/>
      <c r="AG13" s="33"/>
      <c r="AH13" s="33"/>
      <c r="AI13" s="33"/>
    </row>
    <row r="14" spans="1:35" ht="15.75" thickBot="1">
      <c r="B14" s="9">
        <v>44652</v>
      </c>
      <c r="C14" s="10">
        <v>41</v>
      </c>
      <c r="D14" s="10">
        <f t="shared" si="0"/>
        <v>32185.50247415161</v>
      </c>
      <c r="E14" s="12">
        <v>4.4999999999999991</v>
      </c>
      <c r="F14" s="10">
        <f t="shared" si="1"/>
        <v>2413.9126855613704</v>
      </c>
      <c r="G14" s="10"/>
      <c r="H14" s="10"/>
      <c r="I14" s="10">
        <f t="shared" ref="I14:I33" si="5">I13*(1+FPS2015_indexation)+D14*0.3/59.7</f>
        <v>161.73619333744529</v>
      </c>
      <c r="J14" s="10"/>
      <c r="K14" s="10"/>
      <c r="L14" s="10"/>
      <c r="M14" s="10"/>
      <c r="N14" s="10"/>
      <c r="O14" s="10"/>
      <c r="P14" s="10"/>
      <c r="Q14" s="10"/>
      <c r="T14" s="9">
        <v>44652</v>
      </c>
      <c r="U14" s="10">
        <v>41</v>
      </c>
      <c r="V14" s="10">
        <f t="shared" si="2"/>
        <v>32185.50247415161</v>
      </c>
      <c r="W14" s="12">
        <v>2.4</v>
      </c>
      <c r="X14" s="10">
        <f t="shared" si="3"/>
        <v>1287.4200989660644</v>
      </c>
      <c r="Y14" s="1"/>
      <c r="Z14" s="1"/>
      <c r="AA14" s="1">
        <f t="shared" si="4"/>
        <v>1293.8895466995621</v>
      </c>
      <c r="AB14" s="1"/>
      <c r="AC14" s="1"/>
      <c r="AD14" s="1"/>
      <c r="AE14" s="1"/>
      <c r="AF14" s="1"/>
      <c r="AG14" s="1"/>
      <c r="AH14" s="1"/>
      <c r="AI14" s="1"/>
    </row>
    <row r="15" spans="1:35" ht="15.75" thickBot="1">
      <c r="B15" s="9">
        <v>45017</v>
      </c>
      <c r="C15" s="10">
        <v>42</v>
      </c>
      <c r="D15" s="10">
        <f t="shared" si="0"/>
        <v>32668.285011263881</v>
      </c>
      <c r="E15" s="12">
        <v>4.4999999999999991</v>
      </c>
      <c r="F15" s="10">
        <f t="shared" si="1"/>
        <v>2450.1213758447907</v>
      </c>
      <c r="G15" s="10"/>
      <c r="H15" s="10"/>
      <c r="I15" s="10">
        <f t="shared" si="5"/>
        <v>328.32447247501386</v>
      </c>
      <c r="J15" s="10"/>
      <c r="K15" s="10"/>
      <c r="L15" s="10"/>
      <c r="M15" s="10"/>
      <c r="N15" s="10"/>
      <c r="O15" s="10"/>
      <c r="P15" s="10"/>
      <c r="Q15" s="10"/>
      <c r="T15" s="9">
        <v>45017</v>
      </c>
      <c r="U15" s="10">
        <v>42</v>
      </c>
      <c r="V15" s="10">
        <f t="shared" si="2"/>
        <v>32668.285011263881</v>
      </c>
      <c r="W15" s="12">
        <v>2.4</v>
      </c>
      <c r="X15" s="10">
        <f t="shared" si="3"/>
        <v>1306.7314004505554</v>
      </c>
      <c r="Y15" s="1"/>
      <c r="Z15" s="1"/>
      <c r="AA15" s="1">
        <f t="shared" si="4"/>
        <v>1477.4601261375624</v>
      </c>
      <c r="AB15" s="1"/>
      <c r="AC15" s="1"/>
      <c r="AD15" s="1"/>
      <c r="AE15" s="1"/>
      <c r="AF15" s="1"/>
      <c r="AG15" s="1"/>
      <c r="AH15" s="1"/>
      <c r="AI15" s="1"/>
    </row>
    <row r="16" spans="1:35" ht="15.75" thickBot="1">
      <c r="B16" s="9">
        <v>45383</v>
      </c>
      <c r="C16" s="10">
        <v>43</v>
      </c>
      <c r="D16" s="10">
        <f t="shared" si="0"/>
        <v>33158.309286432836</v>
      </c>
      <c r="E16" s="12">
        <v>4.4999999999999991</v>
      </c>
      <c r="F16" s="10">
        <f t="shared" si="1"/>
        <v>2486.8731964824619</v>
      </c>
      <c r="G16" s="10"/>
      <c r="H16" s="10"/>
      <c r="I16" s="10">
        <f t="shared" si="5"/>
        <v>499.87400934320851</v>
      </c>
      <c r="J16" s="10"/>
      <c r="K16" s="10"/>
      <c r="L16" s="10"/>
      <c r="M16" s="10"/>
      <c r="N16" s="10"/>
      <c r="O16" s="10"/>
      <c r="P16" s="10"/>
      <c r="Q16" s="10"/>
      <c r="T16" s="9">
        <v>45383</v>
      </c>
      <c r="U16" s="10">
        <v>43</v>
      </c>
      <c r="V16" s="10">
        <f t="shared" si="2"/>
        <v>33158.309286432836</v>
      </c>
      <c r="W16" s="12">
        <v>2.4</v>
      </c>
      <c r="X16" s="10">
        <f t="shared" si="3"/>
        <v>1326.3323714573132</v>
      </c>
      <c r="Y16" s="1"/>
      <c r="Z16" s="1"/>
      <c r="AA16" s="1">
        <f t="shared" si="4"/>
        <v>1666.2466978106952</v>
      </c>
      <c r="AB16" s="1"/>
      <c r="AC16" s="1"/>
      <c r="AD16" s="1"/>
      <c r="AE16" s="1"/>
      <c r="AF16" s="1"/>
      <c r="AG16" s="1"/>
      <c r="AH16" s="1"/>
      <c r="AI16" s="1"/>
    </row>
    <row r="17" spans="2:35" ht="15.75" thickBot="1">
      <c r="B17" s="9">
        <v>45748</v>
      </c>
      <c r="C17" s="10">
        <v>44</v>
      </c>
      <c r="D17" s="10">
        <f t="shared" si="0"/>
        <v>33655.683925729325</v>
      </c>
      <c r="E17" s="12">
        <v>4.4999999999999991</v>
      </c>
      <c r="F17" s="10">
        <f t="shared" si="1"/>
        <v>2524.1762944296988</v>
      </c>
      <c r="G17" s="10"/>
      <c r="H17" s="10"/>
      <c r="I17" s="10">
        <f t="shared" si="5"/>
        <v>676.49615931114215</v>
      </c>
      <c r="J17" s="10"/>
      <c r="K17" s="10"/>
      <c r="L17" s="10"/>
      <c r="M17" s="10"/>
      <c r="N17" s="10"/>
      <c r="O17" s="10"/>
      <c r="P17" s="10"/>
      <c r="Q17" s="10"/>
      <c r="T17" s="9">
        <v>45748</v>
      </c>
      <c r="U17" s="10">
        <v>44</v>
      </c>
      <c r="V17" s="10">
        <f t="shared" si="2"/>
        <v>33655.683925729325</v>
      </c>
      <c r="W17" s="12">
        <v>2.4</v>
      </c>
      <c r="X17" s="10">
        <f t="shared" si="3"/>
        <v>1346.2273570291729</v>
      </c>
      <c r="Y17" s="1"/>
      <c r="Z17" s="1"/>
      <c r="AA17" s="1">
        <f t="shared" si="4"/>
        <v>1860.3644381056411</v>
      </c>
      <c r="AB17" s="1"/>
      <c r="AC17" s="1"/>
      <c r="AD17" s="1"/>
      <c r="AE17" s="1"/>
      <c r="AF17" s="1"/>
      <c r="AG17" s="1"/>
      <c r="AH17" s="1"/>
      <c r="AI17" s="1"/>
    </row>
    <row r="18" spans="2:35" ht="15.75" thickBot="1">
      <c r="B18" s="9">
        <v>46113</v>
      </c>
      <c r="C18" s="10">
        <v>45</v>
      </c>
      <c r="D18" s="10">
        <f t="shared" si="0"/>
        <v>34160.519184615259</v>
      </c>
      <c r="E18" s="12">
        <v>4.4999999999999991</v>
      </c>
      <c r="F18" s="10">
        <f t="shared" si="1"/>
        <v>2562.0389388461435</v>
      </c>
      <c r="G18" s="10"/>
      <c r="H18" s="10"/>
      <c r="I18" s="10">
        <f t="shared" si="5"/>
        <v>858.30450212601147</v>
      </c>
      <c r="J18" s="17"/>
      <c r="K18" s="10"/>
      <c r="L18" s="11"/>
      <c r="M18" s="11"/>
      <c r="N18" s="11"/>
      <c r="O18" s="11"/>
      <c r="P18" s="11"/>
      <c r="Q18" s="11"/>
      <c r="T18" s="9">
        <v>46113</v>
      </c>
      <c r="U18" s="10">
        <v>45</v>
      </c>
      <c r="V18" s="10">
        <f t="shared" si="2"/>
        <v>34160.519184615259</v>
      </c>
      <c r="W18" s="12">
        <v>2.4</v>
      </c>
      <c r="X18" s="10">
        <f t="shared" si="3"/>
        <v>1366.4207673846104</v>
      </c>
      <c r="Y18" s="1"/>
      <c r="Z18" s="1"/>
      <c r="AA18" s="1">
        <f t="shared" si="4"/>
        <v>2059.9308051024277</v>
      </c>
      <c r="AB18" s="17"/>
      <c r="AC18" s="1"/>
      <c r="AD18" s="11"/>
      <c r="AE18" s="11"/>
      <c r="AF18" s="11"/>
      <c r="AG18" s="11"/>
      <c r="AH18" s="11"/>
      <c r="AI18" s="11"/>
    </row>
    <row r="19" spans="2:35" ht="15.75" thickBot="1">
      <c r="B19" s="9">
        <v>46478</v>
      </c>
      <c r="C19" s="10">
        <v>46</v>
      </c>
      <c r="D19" s="10">
        <f t="shared" si="0"/>
        <v>34672.926972384485</v>
      </c>
      <c r="E19" s="12">
        <v>4.4999999999999991</v>
      </c>
      <c r="F19" s="10">
        <f t="shared" si="1"/>
        <v>2600.4695229288359</v>
      </c>
      <c r="G19" s="10"/>
      <c r="H19" s="10"/>
      <c r="I19" s="10">
        <f t="shared" si="5"/>
        <v>1045.4148835894819</v>
      </c>
      <c r="J19" s="17"/>
      <c r="K19" s="10"/>
      <c r="L19" s="10"/>
      <c r="M19" s="10"/>
      <c r="N19" s="10"/>
      <c r="O19" s="10"/>
      <c r="P19" s="10"/>
      <c r="Q19" s="10"/>
      <c r="T19" s="9">
        <v>46478</v>
      </c>
      <c r="U19" s="10">
        <v>46</v>
      </c>
      <c r="V19" s="10">
        <f t="shared" si="2"/>
        <v>34672.926972384485</v>
      </c>
      <c r="W19" s="12">
        <v>2.4</v>
      </c>
      <c r="X19" s="10">
        <f t="shared" si="3"/>
        <v>1386.9170788953793</v>
      </c>
      <c r="Y19" s="1"/>
      <c r="Z19" s="1"/>
      <c r="AA19" s="1">
        <f t="shared" si="4"/>
        <v>2265.0655811105439</v>
      </c>
      <c r="AB19" s="17"/>
      <c r="AC19" s="1"/>
      <c r="AD19" s="10"/>
      <c r="AE19" s="10"/>
      <c r="AF19" s="10"/>
      <c r="AG19" s="10"/>
      <c r="AH19" s="10"/>
      <c r="AI19" s="10"/>
    </row>
    <row r="20" spans="2:35" ht="15.75" thickBot="1">
      <c r="B20" s="9">
        <v>46844</v>
      </c>
      <c r="C20" s="10">
        <v>47</v>
      </c>
      <c r="D20" s="10">
        <f t="shared" si="0"/>
        <v>35193.020876970251</v>
      </c>
      <c r="E20" s="12">
        <v>4.4999999999999991</v>
      </c>
      <c r="F20" s="10">
        <f t="shared" si="1"/>
        <v>2639.4765657727685</v>
      </c>
      <c r="G20" s="10"/>
      <c r="H20" s="10"/>
      <c r="I20" s="10">
        <f t="shared" si="5"/>
        <v>1237.945457983878</v>
      </c>
      <c r="J20" s="17"/>
      <c r="K20" s="10"/>
      <c r="L20" s="10"/>
      <c r="M20" s="10"/>
      <c r="N20" s="10"/>
      <c r="O20" s="10"/>
      <c r="P20" s="10"/>
      <c r="Q20" s="10"/>
      <c r="T20" s="9">
        <v>46844</v>
      </c>
      <c r="U20" s="10">
        <v>47</v>
      </c>
      <c r="V20" s="10">
        <f t="shared" si="2"/>
        <v>35193.020876970251</v>
      </c>
      <c r="W20" s="12">
        <v>2.4</v>
      </c>
      <c r="X20" s="10">
        <f t="shared" si="3"/>
        <v>1407.7208350788101</v>
      </c>
      <c r="Y20" s="1"/>
      <c r="Z20" s="1"/>
      <c r="AA20" s="1">
        <f t="shared" si="4"/>
        <v>2475.890915967756</v>
      </c>
      <c r="AB20" s="17"/>
      <c r="AC20" s="1"/>
      <c r="AD20" s="10"/>
      <c r="AE20" s="10"/>
      <c r="AF20" s="10"/>
      <c r="AG20" s="10"/>
      <c r="AH20" s="10"/>
      <c r="AI20" s="10"/>
    </row>
    <row r="21" spans="2:35" ht="15.75" thickBot="1">
      <c r="B21" s="9">
        <v>47209</v>
      </c>
      <c r="C21" s="10">
        <v>48</v>
      </c>
      <c r="D21" s="10">
        <f t="shared" si="0"/>
        <v>35720.916190124801</v>
      </c>
      <c r="E21" s="12">
        <v>4.4999999999999991</v>
      </c>
      <c r="F21" s="10">
        <f t="shared" si="1"/>
        <v>2679.0687142593597</v>
      </c>
      <c r="G21" s="10"/>
      <c r="H21" s="10"/>
      <c r="I21" s="10">
        <f t="shared" si="5"/>
        <v>1436.0167312612984</v>
      </c>
      <c r="J21" s="17"/>
      <c r="K21" s="10"/>
      <c r="L21" s="10"/>
      <c r="M21" s="10"/>
      <c r="N21" s="10"/>
      <c r="O21" s="10"/>
      <c r="P21" s="10"/>
      <c r="Q21" s="10"/>
      <c r="T21" s="9">
        <v>47209</v>
      </c>
      <c r="U21" s="10">
        <v>48</v>
      </c>
      <c r="V21" s="10">
        <f t="shared" si="2"/>
        <v>35720.916190124801</v>
      </c>
      <c r="W21" s="12">
        <v>2.4</v>
      </c>
      <c r="X21" s="10">
        <f t="shared" si="3"/>
        <v>1428.8366476049921</v>
      </c>
      <c r="Y21" s="1"/>
      <c r="Z21" s="1"/>
      <c r="AA21" s="1">
        <f t="shared" si="4"/>
        <v>2692.5313711149342</v>
      </c>
      <c r="AB21" s="17"/>
      <c r="AC21" s="1"/>
      <c r="AD21" s="10"/>
      <c r="AE21" s="10"/>
      <c r="AF21" s="10"/>
      <c r="AG21" s="10"/>
      <c r="AH21" s="10"/>
      <c r="AI21" s="10"/>
    </row>
    <row r="22" spans="2:35" ht="15.75" thickBot="1">
      <c r="B22" s="9">
        <v>47574</v>
      </c>
      <c r="C22" s="10">
        <v>49</v>
      </c>
      <c r="D22" s="10">
        <f t="shared" si="0"/>
        <v>36256.729932976668</v>
      </c>
      <c r="E22" s="12">
        <v>4.4999999999999991</v>
      </c>
      <c r="F22" s="10">
        <f t="shared" si="1"/>
        <v>2719.2547449732497</v>
      </c>
      <c r="G22" s="10"/>
      <c r="H22" s="10"/>
      <c r="I22" s="10">
        <f t="shared" si="5"/>
        <v>1639.7516050089948</v>
      </c>
      <c r="J22" s="17"/>
      <c r="K22" s="10"/>
      <c r="L22" s="10"/>
      <c r="M22" s="10"/>
      <c r="N22" s="10"/>
      <c r="O22" s="10"/>
      <c r="P22" s="10"/>
      <c r="Q22" s="10"/>
      <c r="T22" s="9">
        <v>47574</v>
      </c>
      <c r="U22" s="10">
        <v>49</v>
      </c>
      <c r="V22" s="10">
        <f t="shared" si="2"/>
        <v>36256.729932976668</v>
      </c>
      <c r="W22" s="12">
        <v>2.4</v>
      </c>
      <c r="X22" s="10">
        <f t="shared" si="3"/>
        <v>1450.2691973190667</v>
      </c>
      <c r="Y22" s="1"/>
      <c r="Z22" s="1"/>
      <c r="AA22" s="1">
        <f t="shared" si="4"/>
        <v>2915.113964460435</v>
      </c>
      <c r="AB22" s="17"/>
      <c r="AC22" s="1"/>
      <c r="AD22" s="10"/>
      <c r="AE22" s="10"/>
      <c r="AF22" s="10"/>
      <c r="AG22" s="10"/>
      <c r="AH22" s="10"/>
      <c r="AI22" s="10"/>
    </row>
    <row r="23" spans="2:35" ht="15.75" thickBot="1">
      <c r="B23" s="9">
        <v>47939</v>
      </c>
      <c r="C23" s="10">
        <v>50</v>
      </c>
      <c r="D23" s="10">
        <f t="shared" si="0"/>
        <v>36800.580881971313</v>
      </c>
      <c r="E23" s="12">
        <v>4.4999999999999991</v>
      </c>
      <c r="F23" s="10">
        <f t="shared" si="1"/>
        <v>2760.0435661478477</v>
      </c>
      <c r="G23" s="10"/>
      <c r="H23" s="10"/>
      <c r="I23" s="10">
        <f t="shared" si="5"/>
        <v>1849.2754212045884</v>
      </c>
      <c r="J23" s="17"/>
      <c r="K23" s="10"/>
      <c r="L23" s="11"/>
      <c r="M23" s="11"/>
      <c r="N23" s="11"/>
      <c r="O23" s="11"/>
      <c r="P23" s="11"/>
      <c r="Q23" s="11"/>
      <c r="T23" s="9">
        <v>47939</v>
      </c>
      <c r="U23" s="10">
        <v>50</v>
      </c>
      <c r="V23" s="10">
        <f t="shared" si="2"/>
        <v>36800.580881971313</v>
      </c>
      <c r="W23" s="12">
        <v>2.4</v>
      </c>
      <c r="X23" s="10">
        <f t="shared" si="3"/>
        <v>1472.0232352788523</v>
      </c>
      <c r="Y23" s="1"/>
      <c r="Z23" s="1"/>
      <c r="AA23" s="1">
        <f t="shared" si="4"/>
        <v>3143.7682160478003</v>
      </c>
      <c r="AB23" s="17"/>
      <c r="AC23" s="1"/>
      <c r="AD23" s="11"/>
      <c r="AE23" s="11"/>
      <c r="AF23" s="11"/>
      <c r="AG23" s="11"/>
      <c r="AH23" s="11"/>
      <c r="AI23" s="11"/>
    </row>
    <row r="24" spans="2:35" ht="15.75" thickBot="1">
      <c r="B24" s="9">
        <v>48305</v>
      </c>
      <c r="C24" s="10">
        <v>51</v>
      </c>
      <c r="D24" s="10">
        <f t="shared" si="0"/>
        <v>37352.58959520088</v>
      </c>
      <c r="E24" s="12">
        <v>4.4999999999999991</v>
      </c>
      <c r="F24" s="10">
        <f t="shared" si="1"/>
        <v>2801.4442196400651</v>
      </c>
      <c r="G24" s="10"/>
      <c r="H24" s="10"/>
      <c r="I24" s="10">
        <f t="shared" si="5"/>
        <v>2064.7160077749227</v>
      </c>
      <c r="J24" s="17"/>
      <c r="K24" s="10"/>
      <c r="L24" s="10"/>
      <c r="M24" s="10"/>
      <c r="N24" s="10"/>
      <c r="O24" s="10"/>
      <c r="P24" s="10"/>
      <c r="Q24" s="10"/>
      <c r="T24" s="9">
        <v>48305</v>
      </c>
      <c r="U24" s="10">
        <v>51</v>
      </c>
      <c r="V24" s="10">
        <f t="shared" si="2"/>
        <v>37352.58959520088</v>
      </c>
      <c r="W24" s="12">
        <v>2.4</v>
      </c>
      <c r="X24" s="10">
        <f t="shared" si="3"/>
        <v>1494.1035838080352</v>
      </c>
      <c r="Y24" s="1"/>
      <c r="Z24" s="1"/>
      <c r="AA24" s="1">
        <f t="shared" si="4"/>
        <v>3378.6261945407823</v>
      </c>
      <c r="AB24" s="17"/>
      <c r="AC24" s="1"/>
      <c r="AD24" s="11"/>
      <c r="AE24" s="11"/>
      <c r="AF24" s="11"/>
      <c r="AG24" s="11"/>
      <c r="AH24" s="11"/>
      <c r="AI24" s="11"/>
    </row>
    <row r="25" spans="2:35" ht="15.75" thickBot="1">
      <c r="B25" s="9">
        <v>48670</v>
      </c>
      <c r="C25" s="10">
        <v>52</v>
      </c>
      <c r="D25" s="10">
        <f t="shared" si="0"/>
        <v>37912.878439128886</v>
      </c>
      <c r="E25" s="12">
        <v>4.4999999999999991</v>
      </c>
      <c r="F25" s="10">
        <f t="shared" si="1"/>
        <v>2843.4658829346658</v>
      </c>
      <c r="G25" s="10"/>
      <c r="H25" s="10"/>
      <c r="I25" s="10">
        <f t="shared" si="5"/>
        <v>2286.2037249725963</v>
      </c>
      <c r="J25" s="17"/>
      <c r="K25" s="10"/>
      <c r="L25" s="10"/>
      <c r="M25" s="10"/>
      <c r="N25" s="10"/>
      <c r="O25" s="10"/>
      <c r="P25" s="10"/>
      <c r="Q25" s="10"/>
      <c r="T25" s="9">
        <v>48670</v>
      </c>
      <c r="U25" s="10">
        <v>52</v>
      </c>
      <c r="V25" s="10">
        <f t="shared" si="2"/>
        <v>37912.878439128886</v>
      </c>
      <c r="W25" s="12">
        <v>2.4</v>
      </c>
      <c r="X25" s="10">
        <f t="shared" si="3"/>
        <v>1516.5151375651553</v>
      </c>
      <c r="Y25" s="1"/>
      <c r="Z25" s="1"/>
      <c r="AA25" s="1">
        <f t="shared" si="4"/>
        <v>3619.8225645399434</v>
      </c>
      <c r="AB25" s="17"/>
      <c r="AC25" s="1"/>
      <c r="AD25" s="11"/>
      <c r="AE25" s="11"/>
      <c r="AF25" s="11"/>
      <c r="AG25" s="11"/>
      <c r="AH25" s="11"/>
      <c r="AI25" s="11"/>
    </row>
    <row r="26" spans="2:35" ht="15.75" thickBot="1">
      <c r="B26" s="9">
        <v>49035</v>
      </c>
      <c r="C26" s="10">
        <v>53</v>
      </c>
      <c r="D26" s="10">
        <f t="shared" si="0"/>
        <v>38481.571615715817</v>
      </c>
      <c r="E26" s="12">
        <v>4.4999999999999991</v>
      </c>
      <c r="F26" s="10">
        <f t="shared" si="1"/>
        <v>2886.1178711786856</v>
      </c>
      <c r="G26" s="10"/>
      <c r="H26" s="10"/>
      <c r="I26" s="10">
        <f t="shared" si="5"/>
        <v>2513.8715125844506</v>
      </c>
      <c r="J26" s="17"/>
      <c r="K26" s="10"/>
      <c r="L26" s="10"/>
      <c r="M26" s="10"/>
      <c r="N26" s="10"/>
      <c r="O26" s="10"/>
      <c r="P26" s="10"/>
      <c r="Q26" s="10"/>
      <c r="T26" s="9">
        <v>49035</v>
      </c>
      <c r="U26" s="10">
        <v>53</v>
      </c>
      <c r="V26" s="10">
        <f t="shared" si="2"/>
        <v>38481.571615715817</v>
      </c>
      <c r="W26" s="12">
        <v>2.4</v>
      </c>
      <c r="X26" s="10">
        <f t="shared" si="3"/>
        <v>1539.2628646286325</v>
      </c>
      <c r="Y26" s="1"/>
      <c r="Z26" s="1"/>
      <c r="AA26" s="1">
        <f t="shared" si="4"/>
        <v>3867.4946347453074</v>
      </c>
      <c r="AB26" s="17"/>
      <c r="AC26" s="1"/>
      <c r="AD26" s="11"/>
      <c r="AE26" s="11"/>
      <c r="AF26" s="11"/>
      <c r="AG26" s="11"/>
      <c r="AH26" s="11"/>
      <c r="AI26" s="11"/>
    </row>
    <row r="27" spans="2:35" ht="15.75" thickBot="1">
      <c r="B27" s="9">
        <v>49400</v>
      </c>
      <c r="C27" s="10">
        <v>54</v>
      </c>
      <c r="D27" s="10">
        <f t="shared" si="0"/>
        <v>39058.795189951554</v>
      </c>
      <c r="E27" s="12">
        <v>4.4999999999999991</v>
      </c>
      <c r="F27" s="10">
        <f t="shared" si="1"/>
        <v>2929.4096392463662</v>
      </c>
      <c r="G27" s="10"/>
      <c r="H27" s="10"/>
      <c r="I27" s="10">
        <f t="shared" si="5"/>
        <v>2747.8549379865417</v>
      </c>
      <c r="J27" s="17"/>
      <c r="K27" s="10"/>
      <c r="L27" s="10"/>
      <c r="M27" s="10"/>
      <c r="N27" s="10"/>
      <c r="O27" s="10"/>
      <c r="P27" s="10"/>
      <c r="Q27" s="10"/>
      <c r="T27" s="9">
        <v>49400</v>
      </c>
      <c r="U27" s="10">
        <v>54</v>
      </c>
      <c r="V27" s="10">
        <f t="shared" si="2"/>
        <v>39058.795189951554</v>
      </c>
      <c r="W27" s="12">
        <v>2.4</v>
      </c>
      <c r="X27" s="10">
        <f t="shared" si="3"/>
        <v>1562.3518075980621</v>
      </c>
      <c r="Y27" s="1"/>
      <c r="Z27" s="1"/>
      <c r="AA27" s="1">
        <f t="shared" si="4"/>
        <v>4121.7824069798107</v>
      </c>
      <c r="AB27" s="17"/>
      <c r="AC27" s="1"/>
      <c r="AD27" s="11"/>
      <c r="AE27" s="11"/>
      <c r="AF27" s="11"/>
      <c r="AG27" s="11"/>
      <c r="AH27" s="11"/>
      <c r="AI27" s="11"/>
    </row>
    <row r="28" spans="2:35" ht="15.75" thickBot="1">
      <c r="B28" s="9">
        <v>49766</v>
      </c>
      <c r="C28" s="10">
        <v>55</v>
      </c>
      <c r="D28" s="10">
        <f t="shared" si="0"/>
        <v>39644.67711780082</v>
      </c>
      <c r="E28" s="12">
        <v>4.4999999999999991</v>
      </c>
      <c r="F28" s="10">
        <f t="shared" si="1"/>
        <v>2973.3507838350611</v>
      </c>
      <c r="G28" s="13">
        <v>0.60099999999999998</v>
      </c>
      <c r="H28" s="10">
        <f>F28*G28</f>
        <v>1786.9838210848716</v>
      </c>
      <c r="I28" s="10">
        <f t="shared" si="5"/>
        <v>2988.2922450603637</v>
      </c>
      <c r="J28" s="17">
        <v>0.78700000000000003</v>
      </c>
      <c r="K28" s="10">
        <f>I28*J28</f>
        <v>2351.7859968625062</v>
      </c>
      <c r="L28" s="11">
        <f>H28/4*12</f>
        <v>5360.9514632546143</v>
      </c>
      <c r="M28" s="11">
        <f>K28/4*12</f>
        <v>7055.3579905875185</v>
      </c>
      <c r="N28" s="11">
        <f>L28+M28</f>
        <v>12416.309453842132</v>
      </c>
      <c r="O28" s="11">
        <f>H28*3/4</f>
        <v>1340.2378658136536</v>
      </c>
      <c r="P28" s="11">
        <f>K28*3/4</f>
        <v>1763.8394976468796</v>
      </c>
      <c r="Q28" s="11">
        <f>O28+P28</f>
        <v>3104.077363460533</v>
      </c>
      <c r="T28" s="9">
        <v>49766</v>
      </c>
      <c r="U28" s="10">
        <v>55</v>
      </c>
      <c r="V28" s="10">
        <f t="shared" si="2"/>
        <v>39644.67711780082</v>
      </c>
      <c r="W28" s="12">
        <v>2.4</v>
      </c>
      <c r="X28" s="10">
        <f t="shared" si="3"/>
        <v>1585.7870847120328</v>
      </c>
      <c r="Y28" s="13">
        <v>0.60099999999999998</v>
      </c>
      <c r="Z28" s="10">
        <f>X28*Y28</f>
        <v>953.05803791193171</v>
      </c>
      <c r="AA28" s="1">
        <f t="shared" si="4"/>
        <v>4382.8286260885316</v>
      </c>
      <c r="AB28" s="17">
        <v>0.78700000000000003</v>
      </c>
      <c r="AC28" s="1">
        <f>AA28*AB28</f>
        <v>3449.2861287316746</v>
      </c>
      <c r="AD28" s="11">
        <f>Z28/4*12</f>
        <v>2859.1741137357949</v>
      </c>
      <c r="AE28" s="11">
        <f>AC28/4*12</f>
        <v>10347.858386195025</v>
      </c>
      <c r="AF28" s="11">
        <f>AD28+AE28</f>
        <v>13207.03249993082</v>
      </c>
      <c r="AG28" s="11">
        <f>Z28*3/4</f>
        <v>714.79352843394872</v>
      </c>
      <c r="AH28" s="11">
        <f>AC28*3/4</f>
        <v>2586.9645965487562</v>
      </c>
      <c r="AI28" s="11">
        <f>AG28+AH28</f>
        <v>3301.7581249827049</v>
      </c>
    </row>
    <row r="29" spans="2:35" ht="15.75" thickBot="1">
      <c r="B29" s="9">
        <v>50131</v>
      </c>
      <c r="C29" s="10">
        <v>56</v>
      </c>
      <c r="D29" s="10">
        <f t="shared" si="0"/>
        <v>40239.34727456783</v>
      </c>
      <c r="E29" s="12">
        <v>4.4999999999999991</v>
      </c>
      <c r="F29" s="10">
        <f t="shared" si="1"/>
        <v>3017.9510455925865</v>
      </c>
      <c r="G29" s="13">
        <v>0.629</v>
      </c>
      <c r="H29" s="10">
        <f t="shared" ref="H29:H33" si="6">F29*G29</f>
        <v>1898.291207677737</v>
      </c>
      <c r="I29" s="10">
        <f t="shared" si="5"/>
        <v>3235.3244039853535</v>
      </c>
      <c r="J29" s="17">
        <v>0.82299999999999995</v>
      </c>
      <c r="K29" s="10">
        <f t="shared" ref="K29:K33" si="7">I29*J29</f>
        <v>2662.6719844799459</v>
      </c>
      <c r="L29" s="10">
        <f t="shared" ref="L29:L33" si="8">H29/4*12</f>
        <v>5694.8736230332106</v>
      </c>
      <c r="M29" s="10">
        <f t="shared" ref="M29:M33" si="9">K29/4*12</f>
        <v>7988.0159534398372</v>
      </c>
      <c r="N29" s="10">
        <f t="shared" ref="N29:N33" si="10">L29+M29</f>
        <v>13682.889576473048</v>
      </c>
      <c r="O29" s="10">
        <f t="shared" ref="O29:O33" si="11">H29*3/4</f>
        <v>1423.7184057583027</v>
      </c>
      <c r="P29" s="10">
        <f t="shared" ref="P29:P33" si="12">K29*3/4</f>
        <v>1997.0039883599593</v>
      </c>
      <c r="Q29" s="10">
        <f t="shared" ref="Q29:Q33" si="13">O29+P29</f>
        <v>3420.7223941182619</v>
      </c>
      <c r="T29" s="9">
        <v>50131</v>
      </c>
      <c r="U29" s="10">
        <v>56</v>
      </c>
      <c r="V29" s="10">
        <f t="shared" si="2"/>
        <v>40239.34727456783</v>
      </c>
      <c r="W29" s="12">
        <v>2.4</v>
      </c>
      <c r="X29" s="10">
        <f t="shared" si="3"/>
        <v>1609.573890982713</v>
      </c>
      <c r="Y29" s="13">
        <v>0.629</v>
      </c>
      <c r="Z29" s="10">
        <f t="shared" ref="Z29:Z33" si="14">X29*Y29</f>
        <v>1012.4219774281265</v>
      </c>
      <c r="AA29" s="1">
        <f t="shared" si="4"/>
        <v>4650.7788307289429</v>
      </c>
      <c r="AB29" s="17">
        <v>0.82299999999999995</v>
      </c>
      <c r="AC29" s="1">
        <f t="shared" ref="AC29:AC33" si="15">AA29*AB29</f>
        <v>3827.5909776899198</v>
      </c>
      <c r="AD29" s="10">
        <f t="shared" ref="AD29:AD33" si="16">Z29/4*12</f>
        <v>3037.2659322843797</v>
      </c>
      <c r="AE29" s="10">
        <f t="shared" ref="AE29:AE33" si="17">AC29/4*12</f>
        <v>11482.772933069758</v>
      </c>
      <c r="AF29" s="10">
        <f t="shared" ref="AF29:AF33" si="18">AD29+AE29</f>
        <v>14520.038865354138</v>
      </c>
      <c r="AG29" s="10">
        <f t="shared" ref="AG29:AG33" si="19">Z29*3/4</f>
        <v>759.31648307109492</v>
      </c>
      <c r="AH29" s="10">
        <f t="shared" ref="AH29:AH33" si="20">AC29*3/4</f>
        <v>2870.6932332674396</v>
      </c>
      <c r="AI29" s="10">
        <f t="shared" ref="AI29:AI33" si="21">AG29+AH29</f>
        <v>3630.0097163385344</v>
      </c>
    </row>
    <row r="30" spans="2:35" ht="15.75" thickBot="1">
      <c r="B30" s="9">
        <v>50496</v>
      </c>
      <c r="C30" s="10">
        <v>57</v>
      </c>
      <c r="D30" s="10">
        <f t="shared" si="0"/>
        <v>40842.937483686343</v>
      </c>
      <c r="E30" s="12">
        <v>4.4999999999999991</v>
      </c>
      <c r="F30" s="10">
        <f t="shared" si="1"/>
        <v>3063.2203112764751</v>
      </c>
      <c r="G30" s="13">
        <v>0.65799999999999992</v>
      </c>
      <c r="H30" s="10">
        <f t="shared" si="6"/>
        <v>2015.5989648199204</v>
      </c>
      <c r="I30" s="10">
        <f t="shared" si="5"/>
        <v>3489.0951619229545</v>
      </c>
      <c r="J30" s="17">
        <v>0.86299999999999999</v>
      </c>
      <c r="K30" s="10">
        <f t="shared" si="7"/>
        <v>3011.0891247395098</v>
      </c>
      <c r="L30" s="10">
        <f t="shared" si="8"/>
        <v>6046.7968944597615</v>
      </c>
      <c r="M30" s="10">
        <f t="shared" si="9"/>
        <v>9033.2673742185289</v>
      </c>
      <c r="N30" s="10">
        <f t="shared" si="10"/>
        <v>15080.06426867829</v>
      </c>
      <c r="O30" s="10">
        <f t="shared" si="11"/>
        <v>1511.6992236149404</v>
      </c>
      <c r="P30" s="10">
        <f t="shared" si="12"/>
        <v>2258.3168435546322</v>
      </c>
      <c r="Q30" s="10">
        <f t="shared" si="13"/>
        <v>3770.0160671695726</v>
      </c>
      <c r="T30" s="9">
        <v>50496</v>
      </c>
      <c r="U30" s="10">
        <v>57</v>
      </c>
      <c r="V30" s="10">
        <f t="shared" si="2"/>
        <v>40842.937483686343</v>
      </c>
      <c r="W30" s="12">
        <v>2.4</v>
      </c>
      <c r="X30" s="10">
        <f t="shared" si="3"/>
        <v>1633.7174993474537</v>
      </c>
      <c r="Y30" s="13">
        <v>0.65799999999999992</v>
      </c>
      <c r="Z30" s="10">
        <f t="shared" si="14"/>
        <v>1074.9861145706243</v>
      </c>
      <c r="AA30" s="1">
        <f t="shared" si="4"/>
        <v>4925.781405067698</v>
      </c>
      <c r="AB30" s="17">
        <v>0.86299999999999999</v>
      </c>
      <c r="AC30" s="1">
        <f t="shared" si="15"/>
        <v>4250.9493525734233</v>
      </c>
      <c r="AD30" s="10">
        <f t="shared" si="16"/>
        <v>3224.9583437118727</v>
      </c>
      <c r="AE30" s="10">
        <f t="shared" si="17"/>
        <v>12752.84805772027</v>
      </c>
      <c r="AF30" s="10">
        <f t="shared" si="18"/>
        <v>15977.806401432143</v>
      </c>
      <c r="AG30" s="10">
        <f t="shared" si="19"/>
        <v>806.23958592796816</v>
      </c>
      <c r="AH30" s="10">
        <f t="shared" si="20"/>
        <v>3188.2120144300675</v>
      </c>
      <c r="AI30" s="10">
        <f t="shared" si="21"/>
        <v>3994.4516003580356</v>
      </c>
    </row>
    <row r="31" spans="2:35" ht="15.75" thickBot="1">
      <c r="B31" s="9">
        <v>50861</v>
      </c>
      <c r="C31" s="10">
        <v>58</v>
      </c>
      <c r="D31" s="10">
        <f t="shared" si="0"/>
        <v>41455.581545941634</v>
      </c>
      <c r="E31" s="12">
        <v>4.4999999999999991</v>
      </c>
      <c r="F31" s="10">
        <f t="shared" si="1"/>
        <v>3109.1686159456217</v>
      </c>
      <c r="G31" s="13">
        <v>0.69</v>
      </c>
      <c r="H31" s="10">
        <f t="shared" si="6"/>
        <v>2145.3263450024788</v>
      </c>
      <c r="I31" s="10">
        <f t="shared" si="5"/>
        <v>3749.7510946077864</v>
      </c>
      <c r="J31" s="17">
        <v>0.90500000000000003</v>
      </c>
      <c r="K31" s="10">
        <f t="shared" si="7"/>
        <v>3393.5247406200469</v>
      </c>
      <c r="L31" s="10">
        <f t="shared" si="8"/>
        <v>6435.9790350074363</v>
      </c>
      <c r="M31" s="10">
        <f t="shared" si="9"/>
        <v>10180.574221860141</v>
      </c>
      <c r="N31" s="10">
        <f t="shared" si="10"/>
        <v>16616.553256867577</v>
      </c>
      <c r="O31" s="10">
        <f t="shared" si="11"/>
        <v>1608.9947587518591</v>
      </c>
      <c r="P31" s="10">
        <f t="shared" si="12"/>
        <v>2545.1435554650352</v>
      </c>
      <c r="Q31" s="10">
        <f t="shared" si="13"/>
        <v>4154.1383142168943</v>
      </c>
      <c r="T31" s="9">
        <v>50861</v>
      </c>
      <c r="U31" s="10">
        <v>58</v>
      </c>
      <c r="V31" s="10">
        <f t="shared" si="2"/>
        <v>41455.581545941634</v>
      </c>
      <c r="W31" s="12">
        <v>2.4</v>
      </c>
      <c r="X31" s="10">
        <f t="shared" si="3"/>
        <v>1658.2232618376654</v>
      </c>
      <c r="Y31" s="13">
        <v>0.69</v>
      </c>
      <c r="Z31" s="10">
        <f t="shared" si="14"/>
        <v>1144.1740506679891</v>
      </c>
      <c r="AA31" s="1">
        <f t="shared" si="4"/>
        <v>5207.9876313997011</v>
      </c>
      <c r="AB31" s="17">
        <v>0.90500000000000003</v>
      </c>
      <c r="AC31" s="1">
        <f t="shared" si="15"/>
        <v>4713.2288064167296</v>
      </c>
      <c r="AD31" s="10">
        <f t="shared" si="16"/>
        <v>3432.5221520039677</v>
      </c>
      <c r="AE31" s="10">
        <f t="shared" si="17"/>
        <v>14139.686419250189</v>
      </c>
      <c r="AF31" s="10">
        <f t="shared" si="18"/>
        <v>17572.208571254156</v>
      </c>
      <c r="AG31" s="10">
        <f t="shared" si="19"/>
        <v>858.13053800099192</v>
      </c>
      <c r="AH31" s="10">
        <f t="shared" si="20"/>
        <v>3534.9216048125472</v>
      </c>
      <c r="AI31" s="10">
        <f t="shared" si="21"/>
        <v>4393.0521428135389</v>
      </c>
    </row>
    <row r="32" spans="2:35" ht="15.75" thickBot="1">
      <c r="B32" s="9">
        <v>51227</v>
      </c>
      <c r="C32" s="10">
        <v>59</v>
      </c>
      <c r="D32" s="10">
        <f t="shared" si="0"/>
        <v>42077.415269130754</v>
      </c>
      <c r="E32" s="12">
        <v>4.4999999999999991</v>
      </c>
      <c r="F32" s="10">
        <f t="shared" si="1"/>
        <v>3155.8061451848057</v>
      </c>
      <c r="G32" s="13">
        <v>0.72399999999999998</v>
      </c>
      <c r="H32" s="10">
        <f t="shared" si="6"/>
        <v>2284.8036491137991</v>
      </c>
      <c r="I32" s="10">
        <f t="shared" si="5"/>
        <v>4017.441658861731</v>
      </c>
      <c r="J32" s="17">
        <v>0.95099999999999996</v>
      </c>
      <c r="K32" s="10">
        <f t="shared" si="7"/>
        <v>3820.5870175775058</v>
      </c>
      <c r="L32" s="10">
        <f t="shared" si="8"/>
        <v>6854.4109473413973</v>
      </c>
      <c r="M32" s="10">
        <f t="shared" si="9"/>
        <v>11461.761052732518</v>
      </c>
      <c r="N32" s="10">
        <f t="shared" si="10"/>
        <v>18316.172000073915</v>
      </c>
      <c r="O32" s="10">
        <f t="shared" si="11"/>
        <v>1713.6027368353493</v>
      </c>
      <c r="P32" s="10">
        <f t="shared" si="12"/>
        <v>2865.4402631831294</v>
      </c>
      <c r="Q32" s="10">
        <f t="shared" si="13"/>
        <v>4579.0430000184788</v>
      </c>
      <c r="T32" s="9">
        <v>51227</v>
      </c>
      <c r="U32" s="10">
        <v>59</v>
      </c>
      <c r="V32" s="10">
        <f t="shared" si="2"/>
        <v>42077.415269130754</v>
      </c>
      <c r="W32" s="12">
        <v>2.4</v>
      </c>
      <c r="X32" s="10">
        <f t="shared" si="3"/>
        <v>1683.0966107652303</v>
      </c>
      <c r="Y32" s="13">
        <v>0.72399999999999998</v>
      </c>
      <c r="Z32" s="10">
        <f t="shared" si="14"/>
        <v>1218.5619461940266</v>
      </c>
      <c r="AA32" s="1">
        <f t="shared" si="4"/>
        <v>5497.5517437055241</v>
      </c>
      <c r="AB32" s="17">
        <v>0.95099999999999996</v>
      </c>
      <c r="AC32" s="1">
        <f t="shared" si="15"/>
        <v>5228.1717082639534</v>
      </c>
      <c r="AD32" s="10">
        <f t="shared" si="16"/>
        <v>3655.6858385820797</v>
      </c>
      <c r="AE32" s="10">
        <f t="shared" si="17"/>
        <v>15684.51512479186</v>
      </c>
      <c r="AF32" s="10">
        <f t="shared" si="18"/>
        <v>19340.20096337394</v>
      </c>
      <c r="AG32" s="10">
        <f t="shared" si="19"/>
        <v>913.92145964551992</v>
      </c>
      <c r="AH32" s="10">
        <f t="shared" si="20"/>
        <v>3921.1287811979651</v>
      </c>
      <c r="AI32" s="10">
        <f t="shared" si="21"/>
        <v>4835.050240843485</v>
      </c>
    </row>
    <row r="33" spans="1:35" ht="15.75" thickBot="1">
      <c r="B33" s="9">
        <v>51592</v>
      </c>
      <c r="C33" s="10">
        <v>60</v>
      </c>
      <c r="D33" s="10">
        <f t="shared" si="0"/>
        <v>42708.576498167713</v>
      </c>
      <c r="E33" s="12">
        <v>4.4999999999999991</v>
      </c>
      <c r="F33" s="10">
        <f t="shared" si="1"/>
        <v>3203.143237362578</v>
      </c>
      <c r="G33" s="13">
        <v>1</v>
      </c>
      <c r="H33" s="10">
        <f t="shared" si="6"/>
        <v>3203.143237362578</v>
      </c>
      <c r="I33" s="10">
        <f t="shared" si="5"/>
        <v>4292.3192460470063</v>
      </c>
      <c r="J33" s="17">
        <v>1</v>
      </c>
      <c r="K33" s="10">
        <f t="shared" si="7"/>
        <v>4292.3192460470063</v>
      </c>
      <c r="L33" s="11">
        <f t="shared" si="8"/>
        <v>9609.4297120877345</v>
      </c>
      <c r="M33" s="11">
        <f t="shared" si="9"/>
        <v>12876.95773814102</v>
      </c>
      <c r="N33" s="11">
        <f t="shared" si="10"/>
        <v>22486.387450228754</v>
      </c>
      <c r="O33" s="11">
        <f t="shared" si="11"/>
        <v>2402.3574280219336</v>
      </c>
      <c r="P33" s="11">
        <f t="shared" si="12"/>
        <v>3219.239434535255</v>
      </c>
      <c r="Q33" s="11">
        <f t="shared" si="13"/>
        <v>5621.5968625571886</v>
      </c>
      <c r="T33" s="9">
        <v>51592</v>
      </c>
      <c r="U33" s="10">
        <v>60</v>
      </c>
      <c r="V33" s="10">
        <f t="shared" si="2"/>
        <v>42708.576498167713</v>
      </c>
      <c r="W33" s="12">
        <v>2.4</v>
      </c>
      <c r="X33" s="10">
        <f t="shared" si="3"/>
        <v>1708.3430599267085</v>
      </c>
      <c r="Y33" s="13">
        <v>1</v>
      </c>
      <c r="Z33" s="10">
        <f t="shared" si="14"/>
        <v>1708.3430599267085</v>
      </c>
      <c r="AA33" s="1">
        <f t="shared" si="4"/>
        <v>5794.6309821634568</v>
      </c>
      <c r="AB33" s="17">
        <v>1</v>
      </c>
      <c r="AC33" s="1">
        <f t="shared" si="15"/>
        <v>5794.6309821634568</v>
      </c>
      <c r="AD33" s="11">
        <f t="shared" si="16"/>
        <v>5125.0291797801256</v>
      </c>
      <c r="AE33" s="11">
        <f t="shared" si="17"/>
        <v>17383.89294649037</v>
      </c>
      <c r="AF33" s="11">
        <f t="shared" si="18"/>
        <v>22508.922126270496</v>
      </c>
      <c r="AG33" s="11">
        <f t="shared" si="19"/>
        <v>1281.2572949450314</v>
      </c>
      <c r="AH33" s="11">
        <f t="shared" si="20"/>
        <v>4345.9732366225926</v>
      </c>
      <c r="AI33" s="11">
        <f t="shared" si="21"/>
        <v>5627.230531567624</v>
      </c>
    </row>
    <row r="34" spans="1:35">
      <c r="B34" s="34"/>
      <c r="C34" s="35"/>
      <c r="D34" s="35"/>
      <c r="E34" s="35"/>
      <c r="F34" s="35"/>
      <c r="G34" s="35"/>
      <c r="H34" s="35"/>
      <c r="I34" s="35"/>
      <c r="J34" s="36"/>
      <c r="K34" s="35"/>
      <c r="L34" s="38"/>
      <c r="M34" s="38"/>
      <c r="N34" s="38"/>
      <c r="O34" s="38"/>
      <c r="P34" s="38"/>
      <c r="Q34" s="38"/>
      <c r="T34" s="34"/>
      <c r="U34" s="35"/>
      <c r="V34" s="35"/>
      <c r="W34" s="35"/>
      <c r="X34" s="35"/>
      <c r="Y34" s="35"/>
      <c r="Z34" s="36"/>
      <c r="AA34" s="35"/>
      <c r="AB34" s="37"/>
      <c r="AC34" s="38"/>
      <c r="AD34" s="38"/>
      <c r="AE34" s="38"/>
      <c r="AF34" s="38"/>
      <c r="AG34" s="38"/>
      <c r="AH34" s="38"/>
    </row>
    <row r="35" spans="1:35">
      <c r="B35" s="34"/>
      <c r="C35" s="35"/>
      <c r="D35" s="35"/>
      <c r="E35" s="35"/>
      <c r="F35" s="35"/>
      <c r="G35" s="35"/>
      <c r="H35" s="35"/>
      <c r="I35" s="35"/>
      <c r="J35" s="36"/>
      <c r="K35" s="35"/>
      <c r="L35" s="38"/>
      <c r="M35" s="38"/>
      <c r="N35" s="38"/>
      <c r="O35" s="38"/>
      <c r="P35" s="38"/>
      <c r="Q35" s="38"/>
      <c r="T35" s="34"/>
      <c r="U35" s="35"/>
      <c r="V35" s="35"/>
      <c r="W35" s="35"/>
      <c r="X35" s="35"/>
      <c r="Y35" s="35"/>
      <c r="Z35" s="36"/>
      <c r="AA35" s="35"/>
      <c r="AB35" s="37"/>
      <c r="AC35" s="38"/>
      <c r="AD35" s="38"/>
      <c r="AE35" s="38"/>
      <c r="AF35" s="38"/>
      <c r="AG35" s="38"/>
      <c r="AH35" s="38"/>
    </row>
    <row r="36" spans="1:35" s="56" customFormat="1">
      <c r="B36" s="57"/>
      <c r="D36" s="58"/>
      <c r="F36" s="58"/>
      <c r="G36" s="58"/>
      <c r="H36" s="58"/>
      <c r="I36" s="58"/>
      <c r="J36" s="58"/>
      <c r="K36" s="58"/>
      <c r="L36" s="58"/>
      <c r="S36" s="57"/>
      <c r="U36" s="58"/>
      <c r="W36" s="58"/>
      <c r="X36" s="58"/>
      <c r="Y36" s="58"/>
      <c r="Z36" s="58"/>
      <c r="AA36" s="58"/>
      <c r="AB36" s="58"/>
      <c r="AC36" s="58"/>
    </row>
    <row r="37" spans="1:35" ht="15.75" thickBot="1">
      <c r="A37" s="18" t="s">
        <v>93</v>
      </c>
      <c r="B37" s="34"/>
      <c r="C37" s="35"/>
      <c r="D37" s="35"/>
      <c r="E37" s="35"/>
      <c r="F37" s="35"/>
      <c r="G37" s="35"/>
      <c r="H37" s="35"/>
      <c r="I37" s="35"/>
      <c r="J37" s="36"/>
      <c r="K37" s="35"/>
      <c r="L37" s="38"/>
      <c r="M37" s="38"/>
      <c r="N37" s="38"/>
      <c r="O37" s="38"/>
      <c r="P37" s="38"/>
      <c r="Q37" s="38"/>
      <c r="T37" s="34"/>
      <c r="U37" s="35"/>
      <c r="V37" s="35"/>
      <c r="W37" s="35"/>
      <c r="X37" s="35"/>
      <c r="Y37" s="35"/>
      <c r="Z37" s="36"/>
      <c r="AA37" s="35"/>
      <c r="AB37" s="37"/>
      <c r="AC37" s="38"/>
      <c r="AD37" s="38"/>
      <c r="AE37" s="38"/>
      <c r="AF37" s="38"/>
      <c r="AG37" s="38"/>
      <c r="AH37" s="38"/>
    </row>
    <row r="38" spans="1:35" ht="21.75" thickBot="1">
      <c r="B38" s="19" t="s">
        <v>19</v>
      </c>
      <c r="C38" s="19"/>
      <c r="D38" s="20"/>
      <c r="E38" s="20" t="s">
        <v>20</v>
      </c>
      <c r="F38" s="20" t="s">
        <v>21</v>
      </c>
      <c r="G38" s="20" t="s">
        <v>22</v>
      </c>
      <c r="H38" s="35"/>
      <c r="I38" s="35"/>
      <c r="J38" s="36"/>
      <c r="K38" s="35"/>
      <c r="L38" s="38"/>
      <c r="M38" s="38"/>
      <c r="N38" s="38"/>
      <c r="O38" s="38"/>
      <c r="P38" s="38"/>
      <c r="Q38" s="38"/>
      <c r="T38" s="34"/>
      <c r="U38" s="35"/>
      <c r="V38" s="35"/>
      <c r="W38" s="35"/>
      <c r="X38" s="35"/>
      <c r="Y38" s="35"/>
      <c r="Z38" s="36"/>
      <c r="AA38" s="35"/>
      <c r="AB38" s="37"/>
      <c r="AC38" s="38"/>
      <c r="AD38" s="38"/>
      <c r="AE38" s="38"/>
      <c r="AF38" s="38"/>
      <c r="AG38" s="38"/>
      <c r="AH38" s="38"/>
    </row>
    <row r="39" spans="1:35" ht="15.75" thickBot="1">
      <c r="B39" s="31" t="s">
        <v>23</v>
      </c>
      <c r="C39" s="21"/>
      <c r="D39" s="22"/>
      <c r="E39" s="22">
        <v>43556</v>
      </c>
      <c r="F39" s="23">
        <v>42</v>
      </c>
      <c r="G39" s="41">
        <v>6.2802381838481497E-2</v>
      </c>
      <c r="H39" s="35"/>
      <c r="I39" s="35"/>
      <c r="J39" s="36"/>
      <c r="K39" s="35"/>
      <c r="L39" s="38"/>
      <c r="M39" s="38"/>
      <c r="N39" s="38"/>
      <c r="O39" s="38"/>
      <c r="P39" s="38"/>
      <c r="Q39" s="38"/>
      <c r="T39" s="34"/>
      <c r="U39" s="35"/>
      <c r="V39" s="35"/>
      <c r="W39" s="35"/>
      <c r="X39" s="35"/>
      <c r="Y39" s="35"/>
      <c r="Z39" s="36"/>
      <c r="AA39" s="35"/>
      <c r="AB39" s="37"/>
      <c r="AC39" s="38"/>
      <c r="AD39" s="38"/>
      <c r="AE39" s="38"/>
      <c r="AF39" s="38"/>
      <c r="AG39" s="38"/>
      <c r="AH39" s="38"/>
    </row>
    <row r="40" spans="1:35" ht="15.75" thickBot="1">
      <c r="B40" s="32" t="s">
        <v>24</v>
      </c>
      <c r="C40" s="24"/>
      <c r="D40" s="25"/>
      <c r="E40" s="25">
        <v>44287</v>
      </c>
      <c r="F40" s="26">
        <v>44</v>
      </c>
      <c r="G40" s="42">
        <v>4.3129358895795056E-2</v>
      </c>
      <c r="H40" s="35"/>
      <c r="I40" s="35"/>
      <c r="J40" s="36"/>
      <c r="K40" s="35"/>
      <c r="L40" s="38"/>
      <c r="M40" s="38"/>
      <c r="N40" s="38"/>
      <c r="O40" s="38"/>
      <c r="P40" s="38"/>
      <c r="Q40" s="38"/>
      <c r="T40" s="34"/>
      <c r="U40" s="35"/>
      <c r="V40" s="35"/>
      <c r="W40" s="35"/>
      <c r="X40" s="35"/>
      <c r="Y40" s="35"/>
      <c r="Z40" s="36"/>
      <c r="AA40" s="35"/>
      <c r="AB40" s="37"/>
      <c r="AC40" s="38"/>
      <c r="AD40" s="38"/>
      <c r="AE40" s="38"/>
      <c r="AF40" s="38"/>
      <c r="AG40" s="38"/>
      <c r="AH40" s="38"/>
    </row>
    <row r="41" spans="1:35" ht="15.75" thickBot="1">
      <c r="B41" s="32" t="s">
        <v>25</v>
      </c>
      <c r="C41" s="24"/>
      <c r="D41" s="25"/>
      <c r="E41" s="25">
        <v>46113</v>
      </c>
      <c r="F41" s="26">
        <v>49</v>
      </c>
      <c r="G41" s="42">
        <v>2.1652166615380386E-2</v>
      </c>
      <c r="H41" s="35"/>
      <c r="I41" s="35"/>
      <c r="J41" s="36"/>
      <c r="K41" s="35"/>
      <c r="L41" s="38"/>
      <c r="M41" s="38"/>
      <c r="N41" s="38"/>
      <c r="O41" s="38"/>
      <c r="P41" s="38"/>
      <c r="Q41" s="38"/>
      <c r="T41" s="34"/>
      <c r="U41" s="35"/>
      <c r="V41" s="35"/>
      <c r="W41" s="35"/>
      <c r="X41" s="35"/>
      <c r="Y41" s="35"/>
      <c r="Z41" s="36"/>
      <c r="AA41" s="35"/>
      <c r="AB41" s="37"/>
      <c r="AC41" s="38"/>
      <c r="AD41" s="38"/>
      <c r="AE41" s="38"/>
      <c r="AF41" s="38"/>
      <c r="AG41" s="38"/>
      <c r="AH41" s="38"/>
    </row>
    <row r="42" spans="1:35" ht="15.75" thickBot="1">
      <c r="B42" s="32" t="s">
        <v>26</v>
      </c>
      <c r="C42" s="24"/>
      <c r="D42" s="25"/>
      <c r="E42" s="25">
        <v>46844</v>
      </c>
      <c r="F42" s="26">
        <v>51</v>
      </c>
      <c r="G42" s="42">
        <v>2.7764847621916111E-2</v>
      </c>
      <c r="H42" s="35"/>
      <c r="I42" s="35"/>
      <c r="J42" s="36"/>
      <c r="K42" s="35"/>
      <c r="L42" s="38"/>
      <c r="M42" s="38"/>
      <c r="N42" s="38"/>
      <c r="O42" s="38"/>
      <c r="P42" s="38"/>
      <c r="Q42" s="38"/>
      <c r="T42" s="34"/>
      <c r="U42" s="35"/>
      <c r="V42" s="35"/>
      <c r="W42" s="35"/>
      <c r="X42" s="35"/>
      <c r="Y42" s="35"/>
      <c r="Z42" s="36"/>
      <c r="AA42" s="35"/>
      <c r="AB42" s="37"/>
      <c r="AC42" s="38"/>
      <c r="AD42" s="38"/>
      <c r="AE42" s="38"/>
      <c r="AF42" s="38"/>
      <c r="AG42" s="38"/>
      <c r="AH42" s="38"/>
    </row>
    <row r="43" spans="1:35" ht="15.75" thickBot="1">
      <c r="B43" s="32" t="s">
        <v>27</v>
      </c>
      <c r="C43" s="24"/>
      <c r="D43" s="25"/>
      <c r="E43" s="25">
        <v>47939</v>
      </c>
      <c r="F43" s="26">
        <v>54</v>
      </c>
      <c r="G43" s="42">
        <v>6.4979352604236151E-2</v>
      </c>
      <c r="H43" s="35"/>
      <c r="I43" s="35"/>
      <c r="J43" s="36"/>
      <c r="K43" s="35"/>
      <c r="L43" s="38"/>
      <c r="M43" s="38"/>
      <c r="N43" s="38"/>
      <c r="O43" s="38"/>
      <c r="P43" s="38"/>
      <c r="Q43" s="38"/>
      <c r="T43" s="34"/>
      <c r="U43" s="35"/>
      <c r="V43" s="35"/>
      <c r="W43" s="35"/>
      <c r="X43" s="35"/>
      <c r="Y43" s="35"/>
      <c r="Z43" s="36"/>
      <c r="AA43" s="35"/>
      <c r="AB43" s="37"/>
      <c r="AC43" s="38"/>
      <c r="AD43" s="38"/>
      <c r="AE43" s="38"/>
      <c r="AF43" s="38"/>
      <c r="AG43" s="38"/>
      <c r="AH43" s="38"/>
    </row>
    <row r="44" spans="1:35">
      <c r="B44" s="34"/>
      <c r="C44" s="35"/>
      <c r="D44" s="35"/>
      <c r="E44" s="35"/>
      <c r="F44" s="35"/>
      <c r="G44" s="35"/>
      <c r="H44" s="35"/>
      <c r="I44" s="35"/>
      <c r="J44" s="36"/>
      <c r="K44" s="35"/>
      <c r="L44" s="38"/>
      <c r="M44" s="38"/>
      <c r="N44" s="38"/>
      <c r="O44" s="38"/>
      <c r="P44" s="38"/>
      <c r="Q44" s="38"/>
      <c r="T44" s="34"/>
      <c r="U44" s="35"/>
      <c r="V44" s="35"/>
      <c r="W44" s="35"/>
      <c r="X44" s="35"/>
      <c r="Y44" s="35"/>
      <c r="Z44" s="36"/>
      <c r="AA44" s="35"/>
      <c r="AB44" s="37"/>
      <c r="AC44" s="38"/>
      <c r="AD44" s="38"/>
      <c r="AE44" s="38"/>
      <c r="AF44" s="38"/>
      <c r="AG44" s="38"/>
      <c r="AH44" s="38"/>
    </row>
    <row r="45" spans="1:35" ht="15.75" thickBot="1">
      <c r="A45" s="18" t="s">
        <v>28</v>
      </c>
      <c r="D45" s="27"/>
      <c r="E45" s="28"/>
      <c r="F45" s="29"/>
      <c r="G45" s="30"/>
      <c r="S45" s="18" t="s">
        <v>29</v>
      </c>
      <c r="T45" s="14"/>
      <c r="V45" s="15"/>
      <c r="X45" s="15"/>
      <c r="Y45" s="15"/>
      <c r="Z45" s="15"/>
      <c r="AA45" s="15"/>
      <c r="AB45" s="15"/>
      <c r="AC45" s="15"/>
      <c r="AD45" s="15"/>
    </row>
    <row r="46" spans="1:35" ht="42">
      <c r="B46" s="4" t="s">
        <v>2</v>
      </c>
      <c r="C46" s="5" t="s">
        <v>108</v>
      </c>
      <c r="D46" s="5" t="s">
        <v>109</v>
      </c>
      <c r="E46" s="5" t="s">
        <v>110</v>
      </c>
      <c r="F46" s="5" t="s">
        <v>111</v>
      </c>
      <c r="G46" s="5" t="s">
        <v>112</v>
      </c>
      <c r="H46" s="5" t="s">
        <v>113</v>
      </c>
      <c r="I46" s="5" t="s">
        <v>100</v>
      </c>
      <c r="J46" s="5" t="s">
        <v>101</v>
      </c>
      <c r="K46" s="5" t="s">
        <v>102</v>
      </c>
      <c r="L46" s="5" t="s">
        <v>114</v>
      </c>
      <c r="M46" s="5" t="s">
        <v>105</v>
      </c>
      <c r="N46" s="5" t="s">
        <v>3</v>
      </c>
      <c r="O46" s="5" t="s">
        <v>115</v>
      </c>
      <c r="P46" s="5" t="s">
        <v>107</v>
      </c>
      <c r="Q46" s="5" t="s">
        <v>4</v>
      </c>
      <c r="T46" s="4" t="s">
        <v>2</v>
      </c>
      <c r="U46" s="5" t="s">
        <v>108</v>
      </c>
      <c r="V46" s="5" t="s">
        <v>109</v>
      </c>
      <c r="W46" s="5" t="s">
        <v>110</v>
      </c>
      <c r="X46" s="5" t="s">
        <v>111</v>
      </c>
      <c r="Y46" s="5" t="s">
        <v>112</v>
      </c>
      <c r="Z46" s="5" t="s">
        <v>113</v>
      </c>
      <c r="AA46" s="5" t="s">
        <v>100</v>
      </c>
      <c r="AB46" s="5" t="s">
        <v>101</v>
      </c>
      <c r="AC46" s="5" t="s">
        <v>102</v>
      </c>
      <c r="AD46" s="5" t="s">
        <v>114</v>
      </c>
      <c r="AE46" s="5" t="s">
        <v>105</v>
      </c>
      <c r="AF46" s="5" t="s">
        <v>3</v>
      </c>
      <c r="AG46" s="5" t="s">
        <v>115</v>
      </c>
      <c r="AH46" s="5" t="s">
        <v>107</v>
      </c>
      <c r="AI46" s="5" t="s">
        <v>4</v>
      </c>
    </row>
    <row r="47" spans="1:35" ht="15.75" thickBot="1">
      <c r="B47" s="6"/>
      <c r="C47" s="7"/>
      <c r="D47" s="8" t="s">
        <v>5</v>
      </c>
      <c r="E47" s="7"/>
      <c r="F47" s="8" t="s">
        <v>6</v>
      </c>
      <c r="G47" s="8" t="s">
        <v>7</v>
      </c>
      <c r="H47" s="8" t="s">
        <v>8</v>
      </c>
      <c r="I47" s="8" t="s">
        <v>9</v>
      </c>
      <c r="J47" s="8" t="s">
        <v>10</v>
      </c>
      <c r="K47" s="8" t="s">
        <v>11</v>
      </c>
      <c r="L47" s="8" t="s">
        <v>12</v>
      </c>
      <c r="M47" s="8" t="s">
        <v>13</v>
      </c>
      <c r="N47" s="8" t="s">
        <v>14</v>
      </c>
      <c r="O47" s="8" t="s">
        <v>15</v>
      </c>
      <c r="P47" s="8" t="s">
        <v>16</v>
      </c>
      <c r="Q47" s="8" t="s">
        <v>32</v>
      </c>
      <c r="T47" s="6"/>
      <c r="U47" s="7"/>
      <c r="V47" s="8" t="s">
        <v>5</v>
      </c>
      <c r="W47" s="7"/>
      <c r="X47" s="8" t="s">
        <v>6</v>
      </c>
      <c r="Y47" s="8" t="s">
        <v>7</v>
      </c>
      <c r="Z47" s="8" t="s">
        <v>8</v>
      </c>
      <c r="AA47" s="8" t="s">
        <v>9</v>
      </c>
      <c r="AB47" s="8" t="s">
        <v>10</v>
      </c>
      <c r="AC47" s="8" t="s">
        <v>11</v>
      </c>
      <c r="AD47" s="8" t="s">
        <v>12</v>
      </c>
      <c r="AE47" s="8" t="s">
        <v>13</v>
      </c>
      <c r="AF47" s="8" t="s">
        <v>14</v>
      </c>
      <c r="AG47" s="8" t="s">
        <v>15</v>
      </c>
      <c r="AH47" s="8" t="s">
        <v>16</v>
      </c>
      <c r="AI47" s="8" t="s">
        <v>32</v>
      </c>
    </row>
    <row r="48" spans="1:35" ht="15.75" thickBot="1">
      <c r="B48" s="9">
        <v>42095</v>
      </c>
      <c r="C48" s="10">
        <v>34</v>
      </c>
      <c r="D48" s="10">
        <v>29000</v>
      </c>
      <c r="E48" s="12">
        <v>2.6999999999999997</v>
      </c>
      <c r="F48" s="10">
        <f>D48*E48/60</f>
        <v>1304.9999999999998</v>
      </c>
      <c r="G48" s="10"/>
      <c r="H48" s="10"/>
      <c r="I48" s="10"/>
      <c r="J48" s="10"/>
      <c r="K48" s="10"/>
      <c r="L48" s="10"/>
      <c r="M48" s="10"/>
      <c r="N48" s="10"/>
      <c r="O48" s="10"/>
      <c r="P48" s="10"/>
      <c r="Q48" s="10"/>
      <c r="T48" s="9">
        <v>42095</v>
      </c>
      <c r="U48" s="10">
        <v>34</v>
      </c>
      <c r="V48" s="10">
        <v>29000</v>
      </c>
      <c r="W48" s="12">
        <v>2.4</v>
      </c>
      <c r="X48" s="10">
        <f>V48*W48/60</f>
        <v>1160</v>
      </c>
      <c r="Y48" s="1"/>
      <c r="Z48" s="1"/>
      <c r="AA48" s="1">
        <f>V48*0.3/59.7</f>
        <v>145.7286432160804</v>
      </c>
      <c r="AB48" s="1"/>
      <c r="AC48" s="1"/>
      <c r="AD48" s="1"/>
      <c r="AE48" s="1"/>
      <c r="AF48" s="1"/>
      <c r="AG48" s="1"/>
      <c r="AH48" s="1"/>
      <c r="AI48" s="1"/>
    </row>
    <row r="49" spans="2:35" ht="15.75" thickBot="1">
      <c r="B49" s="9">
        <v>42461</v>
      </c>
      <c r="C49" s="10">
        <v>35</v>
      </c>
      <c r="D49" s="10">
        <f>D48*(1+Salary_increase)</f>
        <v>29434.999999999996</v>
      </c>
      <c r="E49" s="12">
        <v>2.9999999999999996</v>
      </c>
      <c r="F49" s="10">
        <f t="shared" ref="F49:F74" si="22">D49*E49/60</f>
        <v>1471.7499999999995</v>
      </c>
      <c r="G49" s="10"/>
      <c r="H49" s="10"/>
      <c r="I49" s="10"/>
      <c r="J49" s="10"/>
      <c r="K49" s="10"/>
      <c r="L49" s="10"/>
      <c r="M49" s="10"/>
      <c r="N49" s="10"/>
      <c r="O49" s="10"/>
      <c r="P49" s="10"/>
      <c r="Q49" s="10"/>
      <c r="T49" s="9">
        <v>42461</v>
      </c>
      <c r="U49" s="10">
        <v>35</v>
      </c>
      <c r="V49" s="10">
        <f>V48*(1+Salary_increase)</f>
        <v>29434.999999999996</v>
      </c>
      <c r="W49" s="12">
        <v>2.4</v>
      </c>
      <c r="X49" s="10">
        <f t="shared" ref="X49:X74" si="23">V49*W49/60</f>
        <v>1177.3999999999999</v>
      </c>
      <c r="Y49" s="1"/>
      <c r="Z49" s="1"/>
      <c r="AA49" s="1">
        <f t="shared" ref="AA49:AA74" si="24">AA48*(1+FPS2015_indexation)+V49*0.3/59.7</f>
        <v>295.8291457286432</v>
      </c>
      <c r="AB49" s="1"/>
      <c r="AC49" s="1"/>
      <c r="AD49" s="1"/>
      <c r="AE49" s="1"/>
      <c r="AF49" s="1"/>
      <c r="AG49" s="1"/>
      <c r="AH49" s="1"/>
      <c r="AI49" s="1"/>
    </row>
    <row r="50" spans="2:35" ht="15.75" thickBot="1">
      <c r="B50" s="9">
        <v>42826</v>
      </c>
      <c r="C50" s="10">
        <v>36</v>
      </c>
      <c r="D50" s="10">
        <f>D49*(1+Salary_increase)</f>
        <v>29876.524999999994</v>
      </c>
      <c r="E50" s="12">
        <v>3.2999999999999994</v>
      </c>
      <c r="F50" s="10">
        <f t="shared" si="22"/>
        <v>1643.2088749999994</v>
      </c>
      <c r="G50" s="10"/>
      <c r="H50" s="10"/>
      <c r="I50" s="10"/>
      <c r="J50" s="10"/>
      <c r="K50" s="10"/>
      <c r="L50" s="10"/>
      <c r="M50" s="10"/>
      <c r="N50" s="10"/>
      <c r="O50" s="10"/>
      <c r="P50" s="10"/>
      <c r="Q50" s="10"/>
      <c r="T50" s="9">
        <v>42826</v>
      </c>
      <c r="U50" s="10">
        <v>36</v>
      </c>
      <c r="V50" s="10">
        <f>V49*(1+Salary_increase)</f>
        <v>29876.524999999994</v>
      </c>
      <c r="W50" s="12">
        <v>2.4</v>
      </c>
      <c r="X50" s="10">
        <f t="shared" si="23"/>
        <v>1195.0609999999999</v>
      </c>
      <c r="Y50" s="1"/>
      <c r="Z50" s="1"/>
      <c r="AA50" s="1">
        <f t="shared" si="24"/>
        <v>450.39987437185926</v>
      </c>
      <c r="AB50" s="1"/>
      <c r="AC50" s="1"/>
      <c r="AD50" s="1"/>
      <c r="AE50" s="1"/>
      <c r="AF50" s="1"/>
      <c r="AG50" s="1"/>
      <c r="AH50" s="1"/>
      <c r="AI50" s="1"/>
    </row>
    <row r="51" spans="2:35" ht="15.75" thickBot="1">
      <c r="B51" s="9">
        <v>43191</v>
      </c>
      <c r="C51" s="10">
        <v>37</v>
      </c>
      <c r="D51" s="10">
        <f>D50*(1+Salary_increase)</f>
        <v>30324.672874999993</v>
      </c>
      <c r="E51" s="12">
        <v>3.5999999999999992</v>
      </c>
      <c r="F51" s="10">
        <f t="shared" si="22"/>
        <v>1819.480372499999</v>
      </c>
      <c r="G51" s="10"/>
      <c r="H51" s="10"/>
      <c r="I51" s="10"/>
      <c r="J51" s="10"/>
      <c r="K51" s="10"/>
      <c r="L51" s="10"/>
      <c r="M51" s="10"/>
      <c r="N51" s="10"/>
      <c r="O51" s="10"/>
      <c r="P51" s="10"/>
      <c r="Q51" s="10"/>
      <c r="T51" s="9">
        <v>43191</v>
      </c>
      <c r="U51" s="10">
        <v>37</v>
      </c>
      <c r="V51" s="10">
        <f>V50*(1+Salary_increase)</f>
        <v>30324.672874999993</v>
      </c>
      <c r="W51" s="12">
        <v>2.4</v>
      </c>
      <c r="X51" s="10">
        <f t="shared" si="23"/>
        <v>1212.9869149999997</v>
      </c>
      <c r="Y51" s="1"/>
      <c r="Z51" s="1"/>
      <c r="AA51" s="1">
        <f t="shared" si="24"/>
        <v>609.5411633165827</v>
      </c>
      <c r="AB51" s="1"/>
      <c r="AC51" s="1"/>
      <c r="AD51" s="1"/>
      <c r="AE51" s="1"/>
      <c r="AF51" s="1"/>
      <c r="AG51" s="1"/>
      <c r="AH51" s="1"/>
      <c r="AI51" s="1"/>
    </row>
    <row r="52" spans="2:35" ht="15.75" thickBot="1">
      <c r="B52" s="9">
        <v>43556</v>
      </c>
      <c r="C52" s="10">
        <v>38</v>
      </c>
      <c r="D52" s="10">
        <f>D51*(1+Salary_increase)*(1+$G$39)</f>
        <v>32712.571578423125</v>
      </c>
      <c r="E52" s="12">
        <v>3.899999999999999</v>
      </c>
      <c r="F52" s="10">
        <f t="shared" si="22"/>
        <v>2126.3171525975026</v>
      </c>
      <c r="G52" s="10"/>
      <c r="H52" s="10"/>
      <c r="I52" s="10"/>
      <c r="J52" s="10"/>
      <c r="K52" s="10"/>
      <c r="L52" s="10"/>
      <c r="M52" s="10"/>
      <c r="N52" s="10"/>
      <c r="O52" s="10"/>
      <c r="P52" s="10"/>
      <c r="Q52" s="10"/>
      <c r="T52" s="9">
        <v>43556</v>
      </c>
      <c r="U52" s="10">
        <v>38</v>
      </c>
      <c r="V52" s="10">
        <f>V51*(1+Salary_increase)*(1+$G$39)</f>
        <v>32712.571578423125</v>
      </c>
      <c r="W52" s="12">
        <v>2.4</v>
      </c>
      <c r="X52" s="10">
        <f t="shared" si="23"/>
        <v>1308.5028631369248</v>
      </c>
      <c r="Y52" s="1"/>
      <c r="Z52" s="1"/>
      <c r="AA52" s="1">
        <f t="shared" si="24"/>
        <v>783.06906256745265</v>
      </c>
      <c r="AB52" s="1"/>
      <c r="AC52" s="1"/>
      <c r="AD52" s="1"/>
      <c r="AE52" s="1"/>
      <c r="AF52" s="1"/>
      <c r="AG52" s="1"/>
      <c r="AH52" s="1"/>
      <c r="AI52" s="1"/>
    </row>
    <row r="53" spans="2:35" ht="15.75" thickBot="1">
      <c r="B53" s="9">
        <v>43922</v>
      </c>
      <c r="C53" s="10">
        <v>39</v>
      </c>
      <c r="D53" s="10">
        <f>D52*(1+Salary_increase)</f>
        <v>33203.260152099472</v>
      </c>
      <c r="E53" s="12">
        <v>4.1999999999999993</v>
      </c>
      <c r="F53" s="10">
        <f t="shared" si="22"/>
        <v>2324.2282106469629</v>
      </c>
      <c r="G53" s="10"/>
      <c r="H53" s="10"/>
      <c r="I53" s="10"/>
      <c r="J53" s="10"/>
      <c r="K53" s="10"/>
      <c r="L53" s="10"/>
      <c r="M53" s="10"/>
      <c r="N53" s="10"/>
      <c r="O53" s="10"/>
      <c r="P53" s="10"/>
      <c r="Q53" s="10"/>
      <c r="T53" s="9">
        <v>43922</v>
      </c>
      <c r="U53" s="10">
        <v>39</v>
      </c>
      <c r="V53" s="10">
        <f>V52*(1+Salary_increase)</f>
        <v>33203.260152099472</v>
      </c>
      <c r="W53" s="12">
        <v>2.4</v>
      </c>
      <c r="X53" s="10">
        <f t="shared" si="23"/>
        <v>1328.1304060839789</v>
      </c>
      <c r="Y53" s="1"/>
      <c r="Z53" s="1"/>
      <c r="AA53" s="1">
        <f t="shared" si="24"/>
        <v>961.66565203410232</v>
      </c>
      <c r="AB53" s="1"/>
      <c r="AC53" s="1"/>
      <c r="AD53" s="1"/>
      <c r="AE53" s="1"/>
      <c r="AF53" s="1"/>
      <c r="AG53" s="1"/>
      <c r="AH53" s="1"/>
      <c r="AI53" s="1"/>
    </row>
    <row r="54" spans="2:35" ht="15.75" thickBot="1">
      <c r="B54" s="9">
        <v>44287</v>
      </c>
      <c r="C54" s="10">
        <v>40</v>
      </c>
      <c r="D54" s="10">
        <f>D53*(1+Salary_increase)*(1+$G$40)</f>
        <v>35154.824907845461</v>
      </c>
      <c r="E54" s="12">
        <v>4.4999999999999991</v>
      </c>
      <c r="F54" s="10">
        <f t="shared" si="22"/>
        <v>2636.6118680884092</v>
      </c>
      <c r="G54" s="10"/>
      <c r="H54" s="10"/>
      <c r="I54" s="10">
        <v>0</v>
      </c>
      <c r="J54" s="10"/>
      <c r="K54" s="10"/>
      <c r="L54" s="11"/>
      <c r="M54" s="11"/>
      <c r="N54" s="11"/>
      <c r="O54" s="11"/>
      <c r="P54" s="11"/>
      <c r="Q54" s="11"/>
      <c r="T54" s="9">
        <v>44287</v>
      </c>
      <c r="U54" s="10">
        <v>40</v>
      </c>
      <c r="V54" s="10">
        <f>V53*(1+Salary_increase)*(1+$G$40)</f>
        <v>35154.824907845461</v>
      </c>
      <c r="W54" s="12">
        <v>2.4</v>
      </c>
      <c r="X54" s="10">
        <f t="shared" si="23"/>
        <v>1406.1929963138184</v>
      </c>
      <c r="Y54" s="33"/>
      <c r="Z54" s="1"/>
      <c r="AA54" s="1">
        <f t="shared" si="24"/>
        <v>1152.7480484118271</v>
      </c>
      <c r="AB54" s="12"/>
      <c r="AC54" s="33"/>
      <c r="AD54" s="33"/>
      <c r="AE54" s="33"/>
      <c r="AF54" s="33"/>
      <c r="AG54" s="33"/>
      <c r="AH54" s="33"/>
      <c r="AI54" s="33"/>
    </row>
    <row r="55" spans="2:35" ht="15.75" thickBot="1">
      <c r="B55" s="9">
        <v>44652</v>
      </c>
      <c r="C55" s="10">
        <v>41</v>
      </c>
      <c r="D55" s="10">
        <f>D54*(1+Salary_increase)</f>
        <v>35682.147281463142</v>
      </c>
      <c r="E55" s="12">
        <v>4.4999999999999991</v>
      </c>
      <c r="F55" s="10">
        <f t="shared" si="22"/>
        <v>2676.1610461097353</v>
      </c>
      <c r="G55" s="10"/>
      <c r="H55" s="10"/>
      <c r="I55" s="10">
        <f t="shared" ref="I55:I74" si="25">I54*(1+FPS2015_indexation)+D55*0.3/59.7</f>
        <v>179.30727277117157</v>
      </c>
      <c r="J55" s="10"/>
      <c r="K55" s="10"/>
      <c r="L55" s="10"/>
      <c r="M55" s="10"/>
      <c r="N55" s="10"/>
      <c r="O55" s="10"/>
      <c r="P55" s="10"/>
      <c r="Q55" s="10"/>
      <c r="T55" s="9">
        <v>44652</v>
      </c>
      <c r="U55" s="10">
        <v>41</v>
      </c>
      <c r="V55" s="10">
        <f>V54*(1+Salary_increase)</f>
        <v>35682.147281463142</v>
      </c>
      <c r="W55" s="12">
        <v>2.4</v>
      </c>
      <c r="X55" s="10">
        <f t="shared" si="23"/>
        <v>1427.2858912585257</v>
      </c>
      <c r="Y55" s="1"/>
      <c r="Z55" s="1"/>
      <c r="AA55" s="1">
        <f t="shared" si="24"/>
        <v>1349.3465419091758</v>
      </c>
      <c r="AB55" s="12"/>
      <c r="AC55" s="1"/>
      <c r="AD55" s="1"/>
      <c r="AE55" s="1"/>
      <c r="AF55" s="1"/>
      <c r="AG55" s="1"/>
      <c r="AH55" s="1"/>
      <c r="AI55" s="1"/>
    </row>
    <row r="56" spans="2:35" ht="15.75" thickBot="1">
      <c r="B56" s="9">
        <v>45017</v>
      </c>
      <c r="C56" s="10">
        <v>42</v>
      </c>
      <c r="D56" s="10">
        <f>D55*(1+Salary_increase)</f>
        <v>36217.379490685082</v>
      </c>
      <c r="E56" s="12">
        <v>4.4999999999999991</v>
      </c>
      <c r="F56" s="10">
        <f t="shared" si="22"/>
        <v>2716.3034618013803</v>
      </c>
      <c r="G56" s="10"/>
      <c r="H56" s="10"/>
      <c r="I56" s="10">
        <f t="shared" si="25"/>
        <v>363.99376372547817</v>
      </c>
      <c r="J56" s="10"/>
      <c r="K56" s="10"/>
      <c r="L56" s="10"/>
      <c r="M56" s="10"/>
      <c r="N56" s="10"/>
      <c r="O56" s="10"/>
      <c r="P56" s="10"/>
      <c r="Q56" s="10"/>
      <c r="T56" s="9">
        <v>45017</v>
      </c>
      <c r="U56" s="10">
        <v>42</v>
      </c>
      <c r="V56" s="10">
        <f>V55*(1+Salary_increase)</f>
        <v>36217.379490685082</v>
      </c>
      <c r="W56" s="12">
        <v>2.4</v>
      </c>
      <c r="X56" s="10">
        <f t="shared" si="23"/>
        <v>1448.6951796274034</v>
      </c>
      <c r="Y56" s="1"/>
      <c r="Z56" s="1"/>
      <c r="AA56" s="1">
        <f t="shared" si="24"/>
        <v>1551.5836219005523</v>
      </c>
      <c r="AB56" s="12"/>
      <c r="AC56" s="1"/>
      <c r="AD56" s="1"/>
      <c r="AE56" s="1"/>
      <c r="AF56" s="1"/>
      <c r="AG56" s="1"/>
      <c r="AH56" s="1"/>
      <c r="AI56" s="1"/>
    </row>
    <row r="57" spans="2:35" ht="15.75" thickBot="1">
      <c r="B57" s="9">
        <v>45383</v>
      </c>
      <c r="C57" s="10">
        <v>43</v>
      </c>
      <c r="D57" s="10">
        <f>D56*(1+Salary_increase)</f>
        <v>36760.640183045354</v>
      </c>
      <c r="E57" s="12">
        <v>4.4999999999999991</v>
      </c>
      <c r="F57" s="10">
        <f t="shared" si="22"/>
        <v>2757.0480137284012</v>
      </c>
      <c r="G57" s="10"/>
      <c r="H57" s="10"/>
      <c r="I57" s="10">
        <f t="shared" si="25"/>
        <v>554.18050527204048</v>
      </c>
      <c r="J57" s="10"/>
      <c r="K57" s="10"/>
      <c r="L57" s="10"/>
      <c r="M57" s="10"/>
      <c r="N57" s="10"/>
      <c r="O57" s="10"/>
      <c r="P57" s="10"/>
      <c r="Q57" s="10"/>
      <c r="T57" s="9">
        <v>45383</v>
      </c>
      <c r="U57" s="10">
        <v>43</v>
      </c>
      <c r="V57" s="10">
        <f>V56*(1+Salary_increase)</f>
        <v>36760.640183045354</v>
      </c>
      <c r="W57" s="12">
        <v>2.4</v>
      </c>
      <c r="X57" s="10">
        <f t="shared" si="23"/>
        <v>1470.4256073218141</v>
      </c>
      <c r="Y57" s="1"/>
      <c r="Z57" s="1"/>
      <c r="AA57" s="1">
        <f t="shared" si="24"/>
        <v>1759.5842113197407</v>
      </c>
      <c r="AB57" s="12"/>
      <c r="AC57" s="1"/>
      <c r="AD57" s="1"/>
      <c r="AE57" s="1"/>
      <c r="AF57" s="1"/>
      <c r="AG57" s="1"/>
      <c r="AH57" s="1"/>
      <c r="AI57" s="1"/>
    </row>
    <row r="58" spans="2:35" ht="15.75" thickBot="1">
      <c r="B58" s="9">
        <v>45748</v>
      </c>
      <c r="C58" s="10">
        <v>44</v>
      </c>
      <c r="D58" s="10">
        <f>D57*(1+Salary_increase)</f>
        <v>37312.04978579103</v>
      </c>
      <c r="E58" s="12">
        <v>4.4999999999999991</v>
      </c>
      <c r="F58" s="10">
        <f t="shared" si="22"/>
        <v>2798.4037339343267</v>
      </c>
      <c r="G58" s="10"/>
      <c r="H58" s="10"/>
      <c r="I58" s="10">
        <f t="shared" si="25"/>
        <v>749.99095046816137</v>
      </c>
      <c r="J58" s="10"/>
      <c r="K58" s="10"/>
      <c r="L58" s="10"/>
      <c r="M58" s="10"/>
      <c r="N58" s="10"/>
      <c r="O58" s="10"/>
      <c r="P58" s="10"/>
      <c r="Q58" s="10"/>
      <c r="T58" s="9">
        <v>45748</v>
      </c>
      <c r="U58" s="10">
        <v>44</v>
      </c>
      <c r="V58" s="10">
        <f>V57*(1+Salary_increase)</f>
        <v>37312.04978579103</v>
      </c>
      <c r="W58" s="12">
        <v>2.4</v>
      </c>
      <c r="X58" s="10">
        <f t="shared" si="23"/>
        <v>1492.4819914316411</v>
      </c>
      <c r="Y58" s="1"/>
      <c r="Z58" s="1"/>
      <c r="AA58" s="1">
        <f t="shared" si="24"/>
        <v>1973.4757121065768</v>
      </c>
      <c r="AB58" s="12"/>
      <c r="AC58" s="1"/>
      <c r="AD58" s="1"/>
      <c r="AE58" s="1"/>
      <c r="AF58" s="1"/>
      <c r="AG58" s="1"/>
      <c r="AH58" s="1"/>
      <c r="AI58" s="1"/>
    </row>
    <row r="59" spans="2:35" ht="15.75" thickBot="1">
      <c r="B59" s="9">
        <v>46113</v>
      </c>
      <c r="C59" s="10">
        <v>45</v>
      </c>
      <c r="D59" s="10">
        <f>D58*(1+Salary_increase)*(1+$G$41)</f>
        <v>38691.735552082057</v>
      </c>
      <c r="E59" s="12">
        <v>4.4999999999999991</v>
      </c>
      <c r="F59" s="10">
        <f t="shared" si="22"/>
        <v>2901.8801664061539</v>
      </c>
      <c r="G59" s="10"/>
      <c r="H59" s="10"/>
      <c r="I59" s="10">
        <f t="shared" si="25"/>
        <v>955.67164664519396</v>
      </c>
      <c r="J59" s="17"/>
      <c r="K59" s="10"/>
      <c r="L59" s="11"/>
      <c r="M59" s="11"/>
      <c r="N59" s="11"/>
      <c r="O59" s="11"/>
      <c r="P59" s="11"/>
      <c r="Q59" s="11"/>
      <c r="T59" s="9">
        <v>46113</v>
      </c>
      <c r="U59" s="10">
        <v>45</v>
      </c>
      <c r="V59" s="10">
        <f>V58*(1+Salary_increase)*(1+$G$41)</f>
        <v>38691.735552082057</v>
      </c>
      <c r="W59" s="12">
        <v>2.4</v>
      </c>
      <c r="X59" s="10">
        <f t="shared" si="23"/>
        <v>1547.6694220832824</v>
      </c>
      <c r="Y59" s="1"/>
      <c r="Z59" s="17"/>
      <c r="AA59" s="1">
        <f t="shared" si="24"/>
        <v>2197.5086797081854</v>
      </c>
      <c r="AB59" s="12"/>
      <c r="AC59" s="11"/>
      <c r="AD59" s="11"/>
      <c r="AE59" s="11"/>
      <c r="AF59" s="11"/>
      <c r="AG59" s="11"/>
      <c r="AH59" s="11"/>
      <c r="AI59" s="11"/>
    </row>
    <row r="60" spans="2:35" ht="15.75" thickBot="1">
      <c r="B60" s="9">
        <v>46478</v>
      </c>
      <c r="C60" s="10">
        <v>46</v>
      </c>
      <c r="D60" s="10">
        <f>D59*(1+Salary_increase)</f>
        <v>39272.11158536328</v>
      </c>
      <c r="E60" s="12">
        <v>4.4999999999999991</v>
      </c>
      <c r="F60" s="10">
        <f t="shared" si="22"/>
        <v>2945.4083689022455</v>
      </c>
      <c r="G60" s="10"/>
      <c r="H60" s="10"/>
      <c r="I60" s="10">
        <f t="shared" si="25"/>
        <v>1167.3540157436821</v>
      </c>
      <c r="J60" s="17"/>
      <c r="K60" s="10"/>
      <c r="L60" s="10"/>
      <c r="M60" s="10"/>
      <c r="N60" s="10"/>
      <c r="O60" s="10"/>
      <c r="P60" s="10"/>
      <c r="Q60" s="10"/>
      <c r="T60" s="9">
        <v>46478</v>
      </c>
      <c r="U60" s="10">
        <v>46</v>
      </c>
      <c r="V60" s="10">
        <f>V59*(1+Salary_increase)</f>
        <v>39272.11158536328</v>
      </c>
      <c r="W60" s="12">
        <v>2.4</v>
      </c>
      <c r="X60" s="10">
        <f t="shared" si="23"/>
        <v>1570.8844634145312</v>
      </c>
      <c r="Y60" s="1"/>
      <c r="Z60" s="17"/>
      <c r="AA60" s="1">
        <f t="shared" si="24"/>
        <v>2427.8186043026185</v>
      </c>
      <c r="AB60" s="12"/>
      <c r="AC60" s="10"/>
      <c r="AD60" s="10"/>
      <c r="AE60" s="10"/>
      <c r="AF60" s="10"/>
      <c r="AG60" s="10"/>
      <c r="AH60" s="10"/>
      <c r="AI60" s="10"/>
    </row>
    <row r="61" spans="2:35" ht="15.75" thickBot="1">
      <c r="B61" s="9">
        <v>46844</v>
      </c>
      <c r="C61" s="10">
        <v>47</v>
      </c>
      <c r="D61" s="10">
        <f>D60*(1+Salary_increase)*(1+$G$42)</f>
        <v>40967.933216011603</v>
      </c>
      <c r="E61" s="12">
        <v>4.4999999999999991</v>
      </c>
      <c r="F61" s="10">
        <f t="shared" si="22"/>
        <v>3072.5949912008696</v>
      </c>
      <c r="G61" s="10"/>
      <c r="H61" s="10"/>
      <c r="I61" s="10">
        <f t="shared" si="25"/>
        <v>1390.7333371155739</v>
      </c>
      <c r="J61" s="17"/>
      <c r="K61" s="10"/>
      <c r="L61" s="10"/>
      <c r="M61" s="10"/>
      <c r="N61" s="10"/>
      <c r="O61" s="10"/>
      <c r="P61" s="10"/>
      <c r="Q61" s="10"/>
      <c r="T61" s="9">
        <v>46844</v>
      </c>
      <c r="U61" s="10">
        <v>47</v>
      </c>
      <c r="V61" s="10">
        <f>V60*(1+Salary_increase)*(1+$G$42)</f>
        <v>40967.933216011603</v>
      </c>
      <c r="W61" s="12">
        <v>2.4</v>
      </c>
      <c r="X61" s="10">
        <f t="shared" si="23"/>
        <v>1638.7173286404641</v>
      </c>
      <c r="Y61" s="1"/>
      <c r="Z61" s="17"/>
      <c r="AA61" s="1">
        <f t="shared" si="24"/>
        <v>2670.1048945028942</v>
      </c>
      <c r="AB61" s="12"/>
      <c r="AC61" s="10"/>
      <c r="AD61" s="10"/>
      <c r="AE61" s="10"/>
      <c r="AF61" s="10"/>
      <c r="AG61" s="10"/>
      <c r="AH61" s="10"/>
      <c r="AI61" s="10"/>
    </row>
    <row r="62" spans="2:35" ht="15.75" thickBot="1">
      <c r="B62" s="9">
        <v>47209</v>
      </c>
      <c r="C62" s="10">
        <v>48</v>
      </c>
      <c r="D62" s="10">
        <f>D61*(1+Salary_increase)</f>
        <v>41582.452214251774</v>
      </c>
      <c r="E62" s="12">
        <v>4.4999999999999991</v>
      </c>
      <c r="F62" s="10">
        <f t="shared" si="22"/>
        <v>3118.6839160688824</v>
      </c>
      <c r="G62" s="10"/>
      <c r="H62" s="10"/>
      <c r="I62" s="10">
        <f t="shared" si="25"/>
        <v>1620.55138347508</v>
      </c>
      <c r="J62" s="17"/>
      <c r="K62" s="10"/>
      <c r="L62" s="10"/>
      <c r="M62" s="10"/>
      <c r="N62" s="10"/>
      <c r="O62" s="10"/>
      <c r="P62" s="10"/>
      <c r="Q62" s="10"/>
      <c r="T62" s="9">
        <v>47209</v>
      </c>
      <c r="U62" s="10">
        <v>48</v>
      </c>
      <c r="V62" s="10">
        <f>V61*(1+Salary_increase)</f>
        <v>41582.452214251774</v>
      </c>
      <c r="W62" s="12">
        <v>2.4</v>
      </c>
      <c r="X62" s="10">
        <f t="shared" si="23"/>
        <v>1663.2980885700708</v>
      </c>
      <c r="Y62" s="1"/>
      <c r="Z62" s="17"/>
      <c r="AA62" s="1">
        <f t="shared" si="24"/>
        <v>2919.1135142232101</v>
      </c>
      <c r="AB62" s="12"/>
      <c r="AC62" s="10"/>
      <c r="AD62" s="10"/>
      <c r="AE62" s="10"/>
      <c r="AF62" s="10"/>
      <c r="AG62" s="10"/>
      <c r="AH62" s="10"/>
      <c r="AI62" s="10"/>
    </row>
    <row r="63" spans="2:35" ht="15.75" thickBot="1">
      <c r="B63" s="9">
        <v>47574</v>
      </c>
      <c r="C63" s="10">
        <v>49</v>
      </c>
      <c r="D63" s="10">
        <f>D62*(1+Salary_increase)</f>
        <v>42206.18899746555</v>
      </c>
      <c r="E63" s="12">
        <v>4.4999999999999991</v>
      </c>
      <c r="F63" s="10">
        <f t="shared" si="22"/>
        <v>3165.4641748099157</v>
      </c>
      <c r="G63" s="10"/>
      <c r="H63" s="10"/>
      <c r="I63" s="10">
        <f t="shared" si="25"/>
        <v>1856.9510562245202</v>
      </c>
      <c r="J63" s="17"/>
      <c r="K63" s="10"/>
      <c r="L63" s="10"/>
      <c r="M63" s="10"/>
      <c r="N63" s="10"/>
      <c r="O63" s="10"/>
      <c r="P63" s="10"/>
      <c r="Q63" s="10"/>
      <c r="T63" s="9">
        <v>47574</v>
      </c>
      <c r="U63" s="10">
        <v>49</v>
      </c>
      <c r="V63" s="10">
        <f>V62*(1+Salary_increase)</f>
        <v>42206.18899746555</v>
      </c>
      <c r="W63" s="12">
        <v>2.4</v>
      </c>
      <c r="X63" s="10">
        <f t="shared" si="23"/>
        <v>1688.2475598986218</v>
      </c>
      <c r="Y63" s="1"/>
      <c r="Z63" s="17"/>
      <c r="AA63" s="1">
        <f t="shared" si="24"/>
        <v>3174.9916189338724</v>
      </c>
      <c r="AB63" s="12"/>
      <c r="AC63" s="10"/>
      <c r="AD63" s="10"/>
      <c r="AE63" s="10"/>
      <c r="AF63" s="10"/>
      <c r="AG63" s="10"/>
      <c r="AH63" s="10"/>
      <c r="AI63" s="10"/>
    </row>
    <row r="64" spans="2:35" ht="15.75" thickBot="1">
      <c r="B64" s="9">
        <v>47939</v>
      </c>
      <c r="C64" s="10">
        <v>50</v>
      </c>
      <c r="D64" s="10">
        <f>D63*(1+Salary_increase)*(1+$G$43)</f>
        <v>45622.950631929081</v>
      </c>
      <c r="E64" s="12">
        <v>4.4999999999999991</v>
      </c>
      <c r="F64" s="10">
        <f t="shared" si="22"/>
        <v>3421.7212973946803</v>
      </c>
      <c r="G64" s="10"/>
      <c r="H64" s="10"/>
      <c r="I64" s="10">
        <f t="shared" si="25"/>
        <v>2114.0663805197928</v>
      </c>
      <c r="J64" s="17"/>
      <c r="K64" s="10"/>
      <c r="L64" s="11"/>
      <c r="M64" s="11"/>
      <c r="N64" s="11"/>
      <c r="O64" s="11"/>
      <c r="P64" s="11"/>
      <c r="Q64" s="11"/>
      <c r="T64" s="9">
        <v>47939</v>
      </c>
      <c r="U64" s="10">
        <v>50</v>
      </c>
      <c r="V64" s="10">
        <f>V63*(1+Salary_increase)*(1+$G$43)</f>
        <v>45622.950631929081</v>
      </c>
      <c r="W64" s="12">
        <v>2.4</v>
      </c>
      <c r="X64" s="10">
        <f t="shared" si="23"/>
        <v>1824.9180252771632</v>
      </c>
      <c r="Y64" s="1"/>
      <c r="Z64" s="17"/>
      <c r="AA64" s="1">
        <f t="shared" si="24"/>
        <v>3451.8775516697851</v>
      </c>
      <c r="AB64" s="12"/>
      <c r="AC64" s="11"/>
      <c r="AD64" s="11"/>
      <c r="AE64" s="11"/>
      <c r="AF64" s="11"/>
      <c r="AG64" s="11"/>
      <c r="AH64" s="11"/>
      <c r="AI64" s="11"/>
    </row>
    <row r="65" spans="2:35" ht="15.75" thickBot="1">
      <c r="B65" s="9">
        <v>48305</v>
      </c>
      <c r="C65" s="10">
        <v>51</v>
      </c>
      <c r="D65" s="10">
        <f t="shared" ref="D65:D74" si="26">D64*(1+Salary_increase)</f>
        <v>46307.294891408012</v>
      </c>
      <c r="E65" s="12">
        <v>4.4999999999999991</v>
      </c>
      <c r="F65" s="10">
        <f t="shared" si="22"/>
        <v>3473.0471168556005</v>
      </c>
      <c r="G65" s="10"/>
      <c r="H65" s="10"/>
      <c r="I65" s="10">
        <f t="shared" si="25"/>
        <v>2378.477350556273</v>
      </c>
      <c r="J65" s="17"/>
      <c r="K65" s="10"/>
      <c r="L65" s="10"/>
      <c r="M65" s="10"/>
      <c r="N65" s="10"/>
      <c r="O65" s="10"/>
      <c r="P65" s="10"/>
      <c r="Q65" s="10"/>
      <c r="T65" s="9">
        <v>48305</v>
      </c>
      <c r="U65" s="10">
        <v>51</v>
      </c>
      <c r="V65" s="10">
        <f t="shared" ref="V65:V74" si="27">V64*(1+Salary_increase)</f>
        <v>46307.294891408012</v>
      </c>
      <c r="W65" s="12">
        <v>2.4</v>
      </c>
      <c r="X65" s="10">
        <f t="shared" si="23"/>
        <v>1852.2917956563206</v>
      </c>
      <c r="Y65" s="1"/>
      <c r="Z65" s="17"/>
      <c r="AA65" s="1">
        <f t="shared" si="24"/>
        <v>3736.3556892735151</v>
      </c>
      <c r="AB65" s="12"/>
      <c r="AC65" s="11"/>
      <c r="AD65" s="11"/>
      <c r="AE65" s="11"/>
      <c r="AF65" s="11"/>
      <c r="AG65" s="11"/>
      <c r="AH65" s="11"/>
      <c r="AI65" s="11"/>
    </row>
    <row r="66" spans="2:35" ht="15.75" thickBot="1">
      <c r="B66" s="9">
        <v>48670</v>
      </c>
      <c r="C66" s="10">
        <v>52</v>
      </c>
      <c r="D66" s="10">
        <f t="shared" si="26"/>
        <v>47001.904314779131</v>
      </c>
      <c r="E66" s="12">
        <v>4.4999999999999991</v>
      </c>
      <c r="F66" s="10">
        <f t="shared" si="22"/>
        <v>3525.1428236084339</v>
      </c>
      <c r="G66" s="10"/>
      <c r="H66" s="10"/>
      <c r="I66" s="10">
        <f t="shared" si="25"/>
        <v>2650.3449847582306</v>
      </c>
      <c r="J66" s="17"/>
      <c r="K66" s="10"/>
      <c r="L66" s="10"/>
      <c r="M66" s="10"/>
      <c r="N66" s="10"/>
      <c r="O66" s="10"/>
      <c r="P66" s="10"/>
      <c r="Q66" s="10"/>
      <c r="T66" s="9">
        <v>48670</v>
      </c>
      <c r="U66" s="10">
        <v>52</v>
      </c>
      <c r="V66" s="10">
        <f t="shared" si="27"/>
        <v>47001.904314779131</v>
      </c>
      <c r="W66" s="12">
        <v>2.4</v>
      </c>
      <c r="X66" s="10">
        <f t="shared" si="23"/>
        <v>1880.0761725911652</v>
      </c>
      <c r="Y66" s="1"/>
      <c r="Z66" s="17"/>
      <c r="AA66" s="1">
        <f t="shared" si="24"/>
        <v>4028.5914985562308</v>
      </c>
      <c r="AB66" s="12"/>
      <c r="AC66" s="11"/>
      <c r="AD66" s="11"/>
      <c r="AE66" s="11"/>
      <c r="AF66" s="11"/>
      <c r="AG66" s="11"/>
      <c r="AH66" s="11"/>
      <c r="AI66" s="11"/>
    </row>
    <row r="67" spans="2:35" ht="15.75" thickBot="1">
      <c r="B67" s="9">
        <v>49035</v>
      </c>
      <c r="C67" s="10">
        <v>53</v>
      </c>
      <c r="D67" s="10">
        <f t="shared" si="26"/>
        <v>47706.932879500811</v>
      </c>
      <c r="E67" s="12">
        <v>4.4999999999999991</v>
      </c>
      <c r="F67" s="10">
        <f t="shared" si="22"/>
        <v>3578.01996596256</v>
      </c>
      <c r="G67" s="10"/>
      <c r="H67" s="10"/>
      <c r="I67" s="10">
        <f t="shared" si="25"/>
        <v>2929.8334905823717</v>
      </c>
      <c r="J67" s="17"/>
      <c r="K67" s="10"/>
      <c r="L67" s="10"/>
      <c r="M67" s="10"/>
      <c r="N67" s="10"/>
      <c r="O67" s="10"/>
      <c r="P67" s="10"/>
      <c r="Q67" s="10"/>
      <c r="T67" s="9">
        <v>49035</v>
      </c>
      <c r="U67" s="10">
        <v>53</v>
      </c>
      <c r="V67" s="10">
        <f t="shared" si="27"/>
        <v>47706.932879500811</v>
      </c>
      <c r="W67" s="12">
        <v>2.4</v>
      </c>
      <c r="X67" s="10">
        <f t="shared" si="23"/>
        <v>1908.2773151800325</v>
      </c>
      <c r="Y67" s="1"/>
      <c r="Z67" s="17"/>
      <c r="AA67" s="1">
        <f t="shared" si="24"/>
        <v>4328.7537020873424</v>
      </c>
      <c r="AB67" s="12"/>
      <c r="AC67" s="11"/>
      <c r="AD67" s="11"/>
      <c r="AE67" s="11"/>
      <c r="AF67" s="11"/>
      <c r="AG67" s="11"/>
      <c r="AH67" s="11"/>
      <c r="AI67" s="11"/>
    </row>
    <row r="68" spans="2:35" ht="15.75" thickBot="1">
      <c r="B68" s="9">
        <v>49400</v>
      </c>
      <c r="C68" s="10">
        <v>54</v>
      </c>
      <c r="D68" s="10">
        <f t="shared" si="26"/>
        <v>48422.536872693316</v>
      </c>
      <c r="E68" s="12">
        <v>4.4999999999999991</v>
      </c>
      <c r="F68" s="10">
        <f t="shared" si="22"/>
        <v>3631.6902654519977</v>
      </c>
      <c r="G68" s="10"/>
      <c r="H68" s="10"/>
      <c r="I68" s="10">
        <f t="shared" si="25"/>
        <v>3217.1103239596664</v>
      </c>
      <c r="J68" s="17"/>
      <c r="K68" s="10"/>
      <c r="L68" s="10"/>
      <c r="M68" s="10"/>
      <c r="N68" s="10"/>
      <c r="O68" s="10"/>
      <c r="P68" s="10"/>
      <c r="Q68" s="10"/>
      <c r="T68" s="9">
        <v>49400</v>
      </c>
      <c r="U68" s="10">
        <v>54</v>
      </c>
      <c r="V68" s="10">
        <f t="shared" si="27"/>
        <v>48422.536872693316</v>
      </c>
      <c r="W68" s="12">
        <v>2.4</v>
      </c>
      <c r="X68" s="10">
        <f t="shared" si="23"/>
        <v>1936.9014749077326</v>
      </c>
      <c r="Y68" s="1"/>
      <c r="Z68" s="17"/>
      <c r="AA68" s="1">
        <f t="shared" si="24"/>
        <v>4637.014338637211</v>
      </c>
      <c r="AB68" s="12"/>
      <c r="AC68" s="11"/>
      <c r="AD68" s="11"/>
      <c r="AE68" s="11"/>
      <c r="AF68" s="11"/>
      <c r="AG68" s="11"/>
      <c r="AH68" s="11"/>
      <c r="AI68" s="11"/>
    </row>
    <row r="69" spans="2:35" ht="15.75" thickBot="1">
      <c r="B69" s="9">
        <v>49766</v>
      </c>
      <c r="C69" s="10">
        <v>55</v>
      </c>
      <c r="D69" s="10">
        <f t="shared" si="26"/>
        <v>49148.874925783712</v>
      </c>
      <c r="E69" s="12">
        <v>4.4999999999999991</v>
      </c>
      <c r="F69" s="10">
        <f t="shared" si="22"/>
        <v>3686.1656194337775</v>
      </c>
      <c r="G69" s="13">
        <v>0.60099999999999998</v>
      </c>
      <c r="H69" s="10">
        <f>F69*G69</f>
        <v>2215.3855372797002</v>
      </c>
      <c r="I69" s="10">
        <f t="shared" si="25"/>
        <v>3512.3462498028985</v>
      </c>
      <c r="J69" s="17">
        <v>0.78700000000000003</v>
      </c>
      <c r="K69" s="10">
        <f>I69*J69</f>
        <v>2764.2164985948812</v>
      </c>
      <c r="L69" s="11">
        <f>H69/4*12</f>
        <v>6646.1566118391002</v>
      </c>
      <c r="M69" s="11">
        <f>K69/4*12</f>
        <v>8292.6494957846444</v>
      </c>
      <c r="N69" s="11">
        <f>L69+M69</f>
        <v>14938.806107623745</v>
      </c>
      <c r="O69" s="11">
        <f>H69*3/4</f>
        <v>1661.539152959775</v>
      </c>
      <c r="P69" s="11">
        <f>K69*3/4</f>
        <v>2073.1623739461611</v>
      </c>
      <c r="Q69" s="11">
        <f>O69+P69</f>
        <v>3734.7015269059361</v>
      </c>
      <c r="T69" s="9">
        <v>49766</v>
      </c>
      <c r="U69" s="10">
        <v>55</v>
      </c>
      <c r="V69" s="10">
        <f t="shared" si="27"/>
        <v>49148.874925783712</v>
      </c>
      <c r="W69" s="12">
        <v>2.4</v>
      </c>
      <c r="X69" s="10">
        <f t="shared" si="23"/>
        <v>1965.9549970313485</v>
      </c>
      <c r="Y69" s="13">
        <v>0.60099999999999998</v>
      </c>
      <c r="Z69" s="10">
        <f>X69*Y69</f>
        <v>1181.5389532158404</v>
      </c>
      <c r="AA69" s="1">
        <f t="shared" si="24"/>
        <v>4953.548824700606</v>
      </c>
      <c r="AB69" s="17">
        <v>0.78700000000000003</v>
      </c>
      <c r="AC69" s="10">
        <f>AA69*AB69</f>
        <v>3898.4429250393773</v>
      </c>
      <c r="AD69" s="11">
        <f>Z69/4*12</f>
        <v>3544.6168596475209</v>
      </c>
      <c r="AE69" s="11">
        <f>AC69/4*12</f>
        <v>11695.328775118132</v>
      </c>
      <c r="AF69" s="11">
        <f>AD69+AE69</f>
        <v>15239.945634765652</v>
      </c>
      <c r="AG69" s="11">
        <f>Z69*3/4</f>
        <v>886.15421491188022</v>
      </c>
      <c r="AH69" s="11">
        <f>AC69*3/4</f>
        <v>2923.8321937795331</v>
      </c>
      <c r="AI69" s="11">
        <f>AG69+AH69</f>
        <v>3809.9864086914131</v>
      </c>
    </row>
    <row r="70" spans="2:35" ht="15.75" thickBot="1">
      <c r="B70" s="9">
        <v>50131</v>
      </c>
      <c r="C70" s="10">
        <v>56</v>
      </c>
      <c r="D70" s="10">
        <f t="shared" si="26"/>
        <v>49886.10804967046</v>
      </c>
      <c r="E70" s="12">
        <v>4.4999999999999991</v>
      </c>
      <c r="F70" s="10">
        <f t="shared" si="22"/>
        <v>3741.4581037252838</v>
      </c>
      <c r="G70" s="13">
        <v>0.629</v>
      </c>
      <c r="H70" s="10">
        <f t="shared" ref="H70:H74" si="28">F70*G70</f>
        <v>2353.3771472432036</v>
      </c>
      <c r="I70" s="10">
        <f t="shared" si="25"/>
        <v>3815.7154035985368</v>
      </c>
      <c r="J70" s="17">
        <v>0.82299999999999995</v>
      </c>
      <c r="K70" s="10">
        <f t="shared" ref="K70:K74" si="29">I70*J70</f>
        <v>3140.3337771615957</v>
      </c>
      <c r="L70" s="10">
        <f t="shared" ref="L70:L74" si="30">H70/4*12</f>
        <v>7060.1314417296107</v>
      </c>
      <c r="M70" s="10">
        <f t="shared" ref="M70:M74" si="31">K70/4*12</f>
        <v>9421.0013314847874</v>
      </c>
      <c r="N70" s="10">
        <f t="shared" ref="N70:N74" si="32">L70+M70</f>
        <v>16481.132773214398</v>
      </c>
      <c r="O70" s="10">
        <f t="shared" ref="O70:O74" si="33">H70*3/4</f>
        <v>1765.0328604324027</v>
      </c>
      <c r="P70" s="10">
        <f t="shared" ref="P70:P74" si="34">K70*3/4</f>
        <v>2355.2503328711969</v>
      </c>
      <c r="Q70" s="10">
        <f t="shared" ref="Q70:Q74" si="35">O70+P70</f>
        <v>4120.2831933035995</v>
      </c>
      <c r="T70" s="9">
        <v>50131</v>
      </c>
      <c r="U70" s="10">
        <v>56</v>
      </c>
      <c r="V70" s="10">
        <f t="shared" si="27"/>
        <v>49886.10804967046</v>
      </c>
      <c r="W70" s="12">
        <v>2.4</v>
      </c>
      <c r="X70" s="10">
        <f t="shared" si="23"/>
        <v>1995.4443219868183</v>
      </c>
      <c r="Y70" s="13">
        <v>0.629</v>
      </c>
      <c r="Z70" s="10">
        <f t="shared" ref="Z70:Z73" si="36">X70*Y70</f>
        <v>1255.1344785297088</v>
      </c>
      <c r="AA70" s="1">
        <f t="shared" si="24"/>
        <v>5278.5360171197099</v>
      </c>
      <c r="AB70" s="17">
        <v>0.82299999999999995</v>
      </c>
      <c r="AC70" s="10">
        <f t="shared" ref="AC70:AC74" si="37">AA70*AB70</f>
        <v>4344.2351420895211</v>
      </c>
      <c r="AD70" s="10">
        <f t="shared" ref="AD70:AD74" si="38">Z70/4*12</f>
        <v>3765.4034355891263</v>
      </c>
      <c r="AE70" s="10">
        <f t="shared" ref="AE70:AE74" si="39">AC70/4*12</f>
        <v>13032.705426268563</v>
      </c>
      <c r="AF70" s="10">
        <f t="shared" ref="AF70:AF74" si="40">AD70+AE70</f>
        <v>16798.10886185769</v>
      </c>
      <c r="AG70" s="10">
        <f t="shared" ref="AG70:AG74" si="41">Z70*3/4</f>
        <v>941.35085889728157</v>
      </c>
      <c r="AH70" s="10">
        <f t="shared" ref="AH70:AH74" si="42">AC70*3/4</f>
        <v>3258.1763565671408</v>
      </c>
      <c r="AI70" s="10">
        <f t="shared" ref="AI70:AI74" si="43">AG70+AH70</f>
        <v>4199.5272154644226</v>
      </c>
    </row>
    <row r="71" spans="2:35" ht="15.75" thickBot="1">
      <c r="B71" s="9">
        <v>50496</v>
      </c>
      <c r="C71" s="10">
        <v>57</v>
      </c>
      <c r="D71" s="10">
        <f t="shared" si="26"/>
        <v>50634.399670415514</v>
      </c>
      <c r="E71" s="12">
        <v>4.4999999999999991</v>
      </c>
      <c r="F71" s="10">
        <f t="shared" si="22"/>
        <v>3797.5799752811631</v>
      </c>
      <c r="G71" s="13">
        <v>0.65799999999999992</v>
      </c>
      <c r="H71" s="10">
        <f t="shared" si="28"/>
        <v>2498.8076237350051</v>
      </c>
      <c r="I71" s="10">
        <f t="shared" si="25"/>
        <v>4127.3953541018391</v>
      </c>
      <c r="J71" s="17">
        <v>0.86299999999999999</v>
      </c>
      <c r="K71" s="10">
        <f t="shared" si="29"/>
        <v>3561.9421905898871</v>
      </c>
      <c r="L71" s="10">
        <f t="shared" si="30"/>
        <v>7496.4228712050153</v>
      </c>
      <c r="M71" s="10">
        <f t="shared" si="31"/>
        <v>10685.826571769661</v>
      </c>
      <c r="N71" s="10">
        <f t="shared" si="32"/>
        <v>18182.249442974677</v>
      </c>
      <c r="O71" s="10">
        <f t="shared" si="33"/>
        <v>1874.1057178012538</v>
      </c>
      <c r="P71" s="10">
        <f t="shared" si="34"/>
        <v>2671.4566429424153</v>
      </c>
      <c r="Q71" s="10">
        <f t="shared" si="35"/>
        <v>4545.5623607436692</v>
      </c>
      <c r="T71" s="9">
        <v>50496</v>
      </c>
      <c r="U71" s="10">
        <v>57</v>
      </c>
      <c r="V71" s="10">
        <f t="shared" si="27"/>
        <v>50634.399670415514</v>
      </c>
      <c r="W71" s="12">
        <v>2.4</v>
      </c>
      <c r="X71" s="10">
        <f t="shared" si="23"/>
        <v>2025.3759868166205</v>
      </c>
      <c r="Y71" s="13">
        <v>0.65799999999999992</v>
      </c>
      <c r="Z71" s="10">
        <f t="shared" si="36"/>
        <v>1332.6973993253362</v>
      </c>
      <c r="AA71" s="1">
        <f t="shared" si="24"/>
        <v>5612.1582768258286</v>
      </c>
      <c r="AB71" s="17">
        <v>0.86299999999999999</v>
      </c>
      <c r="AC71" s="10">
        <f t="shared" si="37"/>
        <v>4843.2925929006897</v>
      </c>
      <c r="AD71" s="10">
        <f t="shared" si="38"/>
        <v>3998.0921979760087</v>
      </c>
      <c r="AE71" s="10">
        <f t="shared" si="39"/>
        <v>14529.87777870207</v>
      </c>
      <c r="AF71" s="10">
        <f t="shared" si="40"/>
        <v>18527.96997667808</v>
      </c>
      <c r="AG71" s="10">
        <f t="shared" si="41"/>
        <v>999.52304949400218</v>
      </c>
      <c r="AH71" s="10">
        <f t="shared" si="42"/>
        <v>3632.4694446755175</v>
      </c>
      <c r="AI71" s="10">
        <f t="shared" si="43"/>
        <v>4631.9924941695199</v>
      </c>
    </row>
    <row r="72" spans="2:35" ht="15.75" thickBot="1">
      <c r="B72" s="9">
        <v>50861</v>
      </c>
      <c r="C72" s="10">
        <v>58</v>
      </c>
      <c r="D72" s="10">
        <f t="shared" si="26"/>
        <v>51393.915665471744</v>
      </c>
      <c r="E72" s="12">
        <v>4.4999999999999991</v>
      </c>
      <c r="F72" s="10">
        <f t="shared" si="22"/>
        <v>3854.5436749103801</v>
      </c>
      <c r="G72" s="13">
        <v>0.69</v>
      </c>
      <c r="H72" s="10">
        <f t="shared" si="28"/>
        <v>2659.6351356881619</v>
      </c>
      <c r="I72" s="10">
        <f t="shared" si="25"/>
        <v>4447.5671671544305</v>
      </c>
      <c r="J72" s="17">
        <v>0.90500000000000003</v>
      </c>
      <c r="K72" s="10">
        <f t="shared" si="29"/>
        <v>4025.0482862747599</v>
      </c>
      <c r="L72" s="10">
        <f t="shared" si="30"/>
        <v>7978.9054070644852</v>
      </c>
      <c r="M72" s="10">
        <f t="shared" si="31"/>
        <v>12075.14485882428</v>
      </c>
      <c r="N72" s="10">
        <f t="shared" si="32"/>
        <v>20054.050265888764</v>
      </c>
      <c r="O72" s="10">
        <f t="shared" si="33"/>
        <v>1994.7263517661213</v>
      </c>
      <c r="P72" s="10">
        <f t="shared" si="34"/>
        <v>3018.78621470607</v>
      </c>
      <c r="Q72" s="10">
        <f t="shared" si="35"/>
        <v>5013.5125664721909</v>
      </c>
      <c r="T72" s="9">
        <v>50861</v>
      </c>
      <c r="U72" s="10">
        <v>58</v>
      </c>
      <c r="V72" s="10">
        <f t="shared" si="27"/>
        <v>51393.915665471744</v>
      </c>
      <c r="W72" s="12">
        <v>2.4</v>
      </c>
      <c r="X72" s="10">
        <f t="shared" si="23"/>
        <v>2055.7566266188696</v>
      </c>
      <c r="Y72" s="13">
        <v>0.69</v>
      </c>
      <c r="Z72" s="10">
        <f t="shared" si="36"/>
        <v>1418.47207236702</v>
      </c>
      <c r="AA72" s="1">
        <f t="shared" si="24"/>
        <v>5954.6015337192794</v>
      </c>
      <c r="AB72" s="17">
        <v>0.90500000000000003</v>
      </c>
      <c r="AC72" s="10">
        <f t="shared" si="37"/>
        <v>5388.9143880159481</v>
      </c>
      <c r="AD72" s="10">
        <f t="shared" si="38"/>
        <v>4255.4162171010603</v>
      </c>
      <c r="AE72" s="10">
        <f t="shared" si="39"/>
        <v>16166.743164047844</v>
      </c>
      <c r="AF72" s="10">
        <f t="shared" si="40"/>
        <v>20422.159381148904</v>
      </c>
      <c r="AG72" s="10">
        <f t="shared" si="41"/>
        <v>1063.8540542752651</v>
      </c>
      <c r="AH72" s="10">
        <f t="shared" si="42"/>
        <v>4041.6857910119611</v>
      </c>
      <c r="AI72" s="10">
        <f t="shared" si="43"/>
        <v>5105.5398452872259</v>
      </c>
    </row>
    <row r="73" spans="2:35" ht="15.75" thickBot="1">
      <c r="B73" s="9">
        <v>51227</v>
      </c>
      <c r="C73" s="10">
        <v>59</v>
      </c>
      <c r="D73" s="10">
        <f t="shared" si="26"/>
        <v>52164.824400453814</v>
      </c>
      <c r="E73" s="12">
        <v>4.4999999999999991</v>
      </c>
      <c r="F73" s="10">
        <f t="shared" si="22"/>
        <v>3912.3618300340354</v>
      </c>
      <c r="G73" s="13">
        <v>0.72399999999999998</v>
      </c>
      <c r="H73" s="10">
        <f t="shared" si="28"/>
        <v>2832.5499649446415</v>
      </c>
      <c r="I73" s="10">
        <f t="shared" si="25"/>
        <v>4776.4154706439258</v>
      </c>
      <c r="J73" s="17">
        <v>0.95099999999999996</v>
      </c>
      <c r="K73" s="10">
        <f t="shared" si="29"/>
        <v>4542.3711125823729</v>
      </c>
      <c r="L73" s="10">
        <f t="shared" si="30"/>
        <v>8497.6498948339249</v>
      </c>
      <c r="M73" s="10">
        <f t="shared" si="31"/>
        <v>13627.11333774712</v>
      </c>
      <c r="N73" s="10">
        <f t="shared" si="32"/>
        <v>22124.763232581045</v>
      </c>
      <c r="O73" s="10">
        <f t="shared" si="33"/>
        <v>2124.4124737084812</v>
      </c>
      <c r="P73" s="10">
        <f t="shared" si="34"/>
        <v>3406.7783344367799</v>
      </c>
      <c r="Q73" s="10">
        <f t="shared" si="35"/>
        <v>5531.1908081452611</v>
      </c>
      <c r="T73" s="9">
        <v>51227</v>
      </c>
      <c r="U73" s="10">
        <v>59</v>
      </c>
      <c r="V73" s="10">
        <f t="shared" si="27"/>
        <v>52164.824400453814</v>
      </c>
      <c r="W73" s="12">
        <v>2.4</v>
      </c>
      <c r="X73" s="10">
        <f t="shared" si="23"/>
        <v>2086.5929760181525</v>
      </c>
      <c r="Y73" s="13">
        <v>0.72399999999999998</v>
      </c>
      <c r="Z73" s="10">
        <f t="shared" si="36"/>
        <v>1510.6933146371423</v>
      </c>
      <c r="AA73" s="1">
        <f t="shared" si="24"/>
        <v>6306.0553527072479</v>
      </c>
      <c r="AB73" s="17">
        <v>0.95099999999999996</v>
      </c>
      <c r="AC73" s="10">
        <f t="shared" si="37"/>
        <v>5997.0586404245923</v>
      </c>
      <c r="AD73" s="10">
        <f t="shared" si="38"/>
        <v>4532.0799439114271</v>
      </c>
      <c r="AE73" s="10">
        <f t="shared" si="39"/>
        <v>17991.175921273778</v>
      </c>
      <c r="AF73" s="10">
        <f t="shared" si="40"/>
        <v>22523.255865185205</v>
      </c>
      <c r="AG73" s="10">
        <f t="shared" si="41"/>
        <v>1133.0199859778568</v>
      </c>
      <c r="AH73" s="10">
        <f t="shared" si="42"/>
        <v>4497.7939803184445</v>
      </c>
      <c r="AI73" s="10">
        <f t="shared" si="43"/>
        <v>5630.8139662963013</v>
      </c>
    </row>
    <row r="74" spans="2:35" ht="15.75" thickBot="1">
      <c r="B74" s="9">
        <v>51592</v>
      </c>
      <c r="C74" s="10">
        <v>60</v>
      </c>
      <c r="D74" s="10">
        <f t="shared" si="26"/>
        <v>52947.296766460619</v>
      </c>
      <c r="E74" s="12">
        <v>4.4999999999999991</v>
      </c>
      <c r="F74" s="10">
        <f t="shared" si="22"/>
        <v>3971.0472574845458</v>
      </c>
      <c r="G74" s="13">
        <v>1</v>
      </c>
      <c r="H74" s="10">
        <f t="shared" si="28"/>
        <v>3971.0472574845458</v>
      </c>
      <c r="I74" s="10">
        <f t="shared" si="25"/>
        <v>5114.128520625497</v>
      </c>
      <c r="J74" s="17">
        <v>1</v>
      </c>
      <c r="K74" s="10">
        <f t="shared" si="29"/>
        <v>5114.128520625497</v>
      </c>
      <c r="L74" s="11">
        <f t="shared" si="30"/>
        <v>11913.141772453637</v>
      </c>
      <c r="M74" s="11">
        <f t="shared" si="31"/>
        <v>15342.38556187649</v>
      </c>
      <c r="N74" s="11">
        <f t="shared" si="32"/>
        <v>27255.527334330127</v>
      </c>
      <c r="O74" s="11">
        <f t="shared" si="33"/>
        <v>2978.2854431134092</v>
      </c>
      <c r="P74" s="11">
        <f t="shared" si="34"/>
        <v>3835.5963904691225</v>
      </c>
      <c r="Q74" s="11">
        <f t="shared" si="35"/>
        <v>6813.8818335825317</v>
      </c>
      <c r="T74" s="9">
        <v>51592</v>
      </c>
      <c r="U74" s="10">
        <v>60</v>
      </c>
      <c r="V74" s="10">
        <f t="shared" si="27"/>
        <v>52947.296766460619</v>
      </c>
      <c r="W74" s="12">
        <v>2.4</v>
      </c>
      <c r="X74" s="10">
        <f t="shared" si="23"/>
        <v>2117.8918706584245</v>
      </c>
      <c r="Y74" s="13">
        <v>1</v>
      </c>
      <c r="Z74" s="10">
        <f>X74*Y74</f>
        <v>2117.8918706584245</v>
      </c>
      <c r="AA74" s="1">
        <f t="shared" si="24"/>
        <v>6666.713000919769</v>
      </c>
      <c r="AB74" s="17">
        <v>1</v>
      </c>
      <c r="AC74" s="10">
        <f t="shared" si="37"/>
        <v>6666.713000919769</v>
      </c>
      <c r="AD74" s="11">
        <f t="shared" si="38"/>
        <v>6353.6756119752736</v>
      </c>
      <c r="AE74" s="11">
        <f t="shared" si="39"/>
        <v>20000.139002759308</v>
      </c>
      <c r="AF74" s="11">
        <f t="shared" si="40"/>
        <v>26353.814614734583</v>
      </c>
      <c r="AG74" s="11">
        <f t="shared" si="41"/>
        <v>1588.4189029938184</v>
      </c>
      <c r="AH74" s="11">
        <f t="shared" si="42"/>
        <v>5000.034750689827</v>
      </c>
      <c r="AI74" s="11">
        <f t="shared" si="43"/>
        <v>6588.4536536836458</v>
      </c>
    </row>
    <row r="76" spans="2:35">
      <c r="C76" s="72" t="s">
        <v>119</v>
      </c>
      <c r="R76" s="72" t="s">
        <v>120</v>
      </c>
    </row>
    <row r="77" spans="2:35">
      <c r="B77" s="46" t="s">
        <v>5</v>
      </c>
      <c r="C77" t="s">
        <v>52</v>
      </c>
      <c r="R77" s="43" t="s">
        <v>124</v>
      </c>
    </row>
    <row r="78" spans="2:35">
      <c r="B78" s="46" t="s">
        <v>6</v>
      </c>
      <c r="C78" s="48" t="s">
        <v>69</v>
      </c>
      <c r="L78" s="45"/>
      <c r="R78" s="45" t="s">
        <v>84</v>
      </c>
    </row>
    <row r="79" spans="2:35">
      <c r="B79" s="46" t="s">
        <v>7</v>
      </c>
      <c r="C79" t="s">
        <v>70</v>
      </c>
      <c r="L79" s="43"/>
      <c r="R79" s="43" t="s">
        <v>47</v>
      </c>
    </row>
    <row r="80" spans="2:35">
      <c r="B80" s="46" t="s">
        <v>8</v>
      </c>
      <c r="C80" s="47" t="s">
        <v>71</v>
      </c>
      <c r="L80" s="43"/>
      <c r="R80" s="43"/>
    </row>
    <row r="81" spans="2:20">
      <c r="B81" s="46" t="s">
        <v>9</v>
      </c>
      <c r="C81" t="s">
        <v>79</v>
      </c>
      <c r="L81" s="43"/>
      <c r="R81" s="43" t="s">
        <v>123</v>
      </c>
      <c r="T81" s="43" t="s">
        <v>82</v>
      </c>
    </row>
    <row r="82" spans="2:20">
      <c r="B82" s="46" t="s">
        <v>10</v>
      </c>
      <c r="C82" t="s">
        <v>127</v>
      </c>
      <c r="J82" s="43"/>
      <c r="L82" s="43"/>
      <c r="R82" s="43" t="s">
        <v>47</v>
      </c>
    </row>
    <row r="83" spans="2:20">
      <c r="B83" s="46" t="s">
        <v>11</v>
      </c>
      <c r="C83" s="47" t="s">
        <v>72</v>
      </c>
    </row>
    <row r="84" spans="2:20">
      <c r="B84" s="46" t="s">
        <v>12</v>
      </c>
      <c r="C84" s="47" t="s">
        <v>73</v>
      </c>
    </row>
    <row r="85" spans="2:20">
      <c r="B85" s="46" t="s">
        <v>13</v>
      </c>
      <c r="C85" s="47" t="s">
        <v>74</v>
      </c>
    </row>
    <row r="86" spans="2:20">
      <c r="B86" s="46" t="s">
        <v>14</v>
      </c>
      <c r="C86" s="47" t="s">
        <v>75</v>
      </c>
    </row>
    <row r="87" spans="2:20">
      <c r="B87" s="46" t="s">
        <v>15</v>
      </c>
      <c r="C87" s="51" t="s">
        <v>76</v>
      </c>
    </row>
    <row r="88" spans="2:20">
      <c r="B88" s="46" t="s">
        <v>16</v>
      </c>
      <c r="C88" s="51" t="s">
        <v>78</v>
      </c>
    </row>
    <row r="89" spans="2:20">
      <c r="B89" s="46" t="s">
        <v>32</v>
      </c>
      <c r="C89" s="47" t="s">
        <v>77</v>
      </c>
    </row>
  </sheetData>
  <sheetProtection algorithmName="SHA-512" hashValue="uLh8ncl5FLBm3gCkWZCeToHAjuzdoDoeSnEygN1+WcIGHoaC2feMET98MoEA9Fn6CIJk0tyNoovR4bWrkwU3KQ==" saltValue="8PXv/oaFtK06GaUb4ajSiw==" spinCount="100000" sheet="1" objects="1" scenarios="1"/>
  <hyperlinks>
    <hyperlink ref="R82" r:id="rId1" xr:uid="{E111C91E-7186-49A7-9761-D852226E0D07}"/>
    <hyperlink ref="R79" r:id="rId2" xr:uid="{8DD72F06-6061-4A71-ADAE-3A33969C17F0}"/>
    <hyperlink ref="R78" r:id="rId3" display="https://fpsmember.org/fps-2006/how-is-my-pension-worked-out" xr:uid="{91E32554-DCF6-40FF-A2BE-825B9C63B2CE}"/>
    <hyperlink ref="R77" r:id="rId4" display="https://fpsmember.org/fps-2006" xr:uid="{06E1D05F-9F97-4EA4-8CD9-DA3A6DAF9A2E}"/>
    <hyperlink ref="T81" r:id="rId5" display="https://fpsmember.org/fps-2015/how-my-pension-worked-out" xr:uid="{6B0BF0B9-C2DC-4B6B-8DB2-BAF0E60C708E}"/>
    <hyperlink ref="R81" r:id="rId6" display="https://fpsmember.org/fps-2015" xr:uid="{86866958-9E55-4203-A604-AB7A0CF94236}"/>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B6F5-9F9B-4058-9355-18A1E8A32961}">
  <sheetPr codeName="Sheet6"/>
  <dimension ref="A1:AG78"/>
  <sheetViews>
    <sheetView showGridLines="0" zoomScale="80" zoomScaleNormal="80" workbookViewId="0"/>
  </sheetViews>
  <sheetFormatPr defaultRowHeight="15"/>
  <cols>
    <col min="1" max="1" width="9.140625" customWidth="1"/>
    <col min="2" max="2" width="11.5703125" customWidth="1"/>
    <col min="3" max="3" width="9.85546875" customWidth="1"/>
    <col min="4" max="6" width="11.5703125" customWidth="1"/>
    <col min="7" max="8" width="11.85546875" customWidth="1"/>
    <col min="9" max="9" width="11.28515625" customWidth="1"/>
    <col min="10" max="13" width="11.140625" customWidth="1"/>
    <col min="14" max="14" width="12.28515625" customWidth="1"/>
    <col min="15" max="15" width="13.7109375" customWidth="1"/>
    <col min="16" max="16" width="12.28515625" customWidth="1"/>
    <col min="17" max="17" width="26.28515625" customWidth="1"/>
    <col min="18" max="18" width="3.85546875" customWidth="1"/>
    <col min="19" max="19" width="11.5703125" customWidth="1"/>
    <col min="21" max="30" width="11.140625" customWidth="1"/>
    <col min="31" max="33" width="11.85546875" customWidth="1"/>
  </cols>
  <sheetData>
    <row r="1" spans="1:33" ht="26.25">
      <c r="A1" s="52" t="s">
        <v>92</v>
      </c>
    </row>
    <row r="2" spans="1:33" ht="21.75" customHeight="1">
      <c r="A2" s="53" t="s">
        <v>128</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108</v>
      </c>
      <c r="D5" s="5" t="s">
        <v>109</v>
      </c>
      <c r="E5" s="5" t="s">
        <v>116</v>
      </c>
      <c r="F5" s="5" t="s">
        <v>117</v>
      </c>
      <c r="G5" s="5" t="s">
        <v>100</v>
      </c>
      <c r="H5" s="5" t="s">
        <v>101</v>
      </c>
      <c r="I5" s="5" t="s">
        <v>102</v>
      </c>
      <c r="J5" s="5" t="s">
        <v>118</v>
      </c>
      <c r="K5" s="5" t="s">
        <v>114</v>
      </c>
      <c r="L5" s="5" t="s">
        <v>105</v>
      </c>
      <c r="M5" s="5" t="s">
        <v>3</v>
      </c>
      <c r="N5" s="5" t="s">
        <v>115</v>
      </c>
      <c r="O5" s="5" t="s">
        <v>107</v>
      </c>
      <c r="P5" s="5" t="s">
        <v>4</v>
      </c>
      <c r="S5" s="4" t="s">
        <v>2</v>
      </c>
      <c r="T5" s="5" t="s">
        <v>108</v>
      </c>
      <c r="U5" s="5" t="s">
        <v>109</v>
      </c>
      <c r="V5" s="5" t="s">
        <v>116</v>
      </c>
      <c r="W5" s="5" t="s">
        <v>117</v>
      </c>
      <c r="X5" s="5" t="s">
        <v>100</v>
      </c>
      <c r="Y5" s="5" t="s">
        <v>101</v>
      </c>
      <c r="Z5" s="5" t="s">
        <v>102</v>
      </c>
      <c r="AA5" s="5" t="s">
        <v>118</v>
      </c>
      <c r="AB5" s="5" t="s">
        <v>114</v>
      </c>
      <c r="AC5" s="5" t="s">
        <v>105</v>
      </c>
      <c r="AD5" s="5" t="s">
        <v>3</v>
      </c>
      <c r="AE5" s="5" t="s">
        <v>115</v>
      </c>
      <c r="AF5" s="5" t="s">
        <v>107</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39</v>
      </c>
      <c r="D7" s="10">
        <v>29000</v>
      </c>
      <c r="E7" s="12">
        <v>4.2</v>
      </c>
      <c r="F7" s="10">
        <f>D7*E7/45</f>
        <v>2706.6666666666665</v>
      </c>
      <c r="G7" s="10"/>
      <c r="H7" s="10"/>
      <c r="I7" s="10"/>
      <c r="J7" s="10"/>
      <c r="K7" s="10"/>
      <c r="L7" s="10"/>
      <c r="M7" s="10"/>
      <c r="N7" s="10"/>
      <c r="O7" s="10"/>
      <c r="P7" s="10"/>
      <c r="S7" s="9">
        <v>42095</v>
      </c>
      <c r="T7" s="10">
        <v>39</v>
      </c>
      <c r="U7" s="10">
        <v>29000</v>
      </c>
      <c r="V7" s="12">
        <v>3.9</v>
      </c>
      <c r="W7" s="10">
        <f>U7*V7/45</f>
        <v>2513.3333333333335</v>
      </c>
      <c r="X7" s="10">
        <f>U7*0.3/59.7</f>
        <v>145.7286432160804</v>
      </c>
      <c r="Y7" s="1"/>
      <c r="Z7" s="1"/>
      <c r="AA7" s="1"/>
      <c r="AB7" s="1"/>
      <c r="AC7" s="1"/>
      <c r="AD7" s="1"/>
      <c r="AE7" s="1"/>
      <c r="AF7" s="1"/>
      <c r="AG7" s="1"/>
    </row>
    <row r="8" spans="1:33" ht="15.75" thickBot="1">
      <c r="B8" s="9">
        <v>42461</v>
      </c>
      <c r="C8" s="10">
        <v>40</v>
      </c>
      <c r="D8" s="10">
        <f t="shared" ref="D8:D28" si="0">D7*(1+Salary_increase)</f>
        <v>29434.999999999996</v>
      </c>
      <c r="E8" s="12">
        <v>4.5</v>
      </c>
      <c r="F8" s="10">
        <f t="shared" ref="F8:F28" si="1">D8*E8/45</f>
        <v>2943.4999999999995</v>
      </c>
      <c r="G8" s="10"/>
      <c r="H8" s="10"/>
      <c r="I8" s="10"/>
      <c r="J8" s="10"/>
      <c r="K8" s="10"/>
      <c r="L8" s="10"/>
      <c r="M8" s="10"/>
      <c r="N8" s="10"/>
      <c r="O8" s="10"/>
      <c r="P8" s="10"/>
      <c r="S8" s="9">
        <v>42461</v>
      </c>
      <c r="T8" s="10">
        <v>40</v>
      </c>
      <c r="U8" s="10">
        <f t="shared" ref="U8:U28" si="2">U7*(1+Salary_increase)</f>
        <v>29434.999999999996</v>
      </c>
      <c r="V8" s="12">
        <v>3.9</v>
      </c>
      <c r="W8" s="10">
        <f t="shared" ref="W8:W28" si="3">U8*V8/45</f>
        <v>2551.0333333333328</v>
      </c>
      <c r="X8" s="10">
        <f t="shared" ref="X8:X28" si="4">X7*(1+FPS2015_indexation)+U8*0.3/59.7</f>
        <v>295.8291457286432</v>
      </c>
      <c r="Y8" s="1"/>
      <c r="Z8" s="1"/>
      <c r="AA8" s="1"/>
      <c r="AB8" s="1"/>
      <c r="AC8" s="1"/>
      <c r="AD8" s="1"/>
      <c r="AE8" s="1"/>
      <c r="AF8" s="1"/>
      <c r="AG8" s="1"/>
    </row>
    <row r="9" spans="1:33" ht="15.75" thickBot="1">
      <c r="B9" s="9">
        <v>42826</v>
      </c>
      <c r="C9" s="10">
        <v>41</v>
      </c>
      <c r="D9" s="10">
        <f t="shared" si="0"/>
        <v>29876.524999999994</v>
      </c>
      <c r="E9" s="12">
        <v>4.8</v>
      </c>
      <c r="F9" s="10">
        <f t="shared" si="1"/>
        <v>3186.8293333333327</v>
      </c>
      <c r="G9" s="10"/>
      <c r="H9" s="10"/>
      <c r="I9" s="10"/>
      <c r="J9" s="10"/>
      <c r="K9" s="10"/>
      <c r="L9" s="10"/>
      <c r="M9" s="10"/>
      <c r="N9" s="10"/>
      <c r="O9" s="10"/>
      <c r="P9" s="10"/>
      <c r="S9" s="9">
        <v>42826</v>
      </c>
      <c r="T9" s="10">
        <v>41</v>
      </c>
      <c r="U9" s="10">
        <f t="shared" si="2"/>
        <v>29876.524999999994</v>
      </c>
      <c r="V9" s="12">
        <v>3.9</v>
      </c>
      <c r="W9" s="10">
        <f t="shared" si="3"/>
        <v>2589.2988333333328</v>
      </c>
      <c r="X9" s="10">
        <f t="shared" si="4"/>
        <v>450.39987437185926</v>
      </c>
      <c r="Y9" s="1"/>
      <c r="Z9" s="1"/>
      <c r="AA9" s="1"/>
      <c r="AB9" s="1"/>
      <c r="AC9" s="1"/>
      <c r="AD9" s="1"/>
      <c r="AE9" s="1"/>
      <c r="AF9" s="1"/>
      <c r="AG9" s="1"/>
    </row>
    <row r="10" spans="1:33" ht="15.75" thickBot="1">
      <c r="B10" s="9">
        <v>43191</v>
      </c>
      <c r="C10" s="10">
        <v>42</v>
      </c>
      <c r="D10" s="10">
        <f t="shared" si="0"/>
        <v>30324.672874999993</v>
      </c>
      <c r="E10" s="12">
        <v>5.0999999999999996</v>
      </c>
      <c r="F10" s="10">
        <f t="shared" si="1"/>
        <v>3436.7962591666655</v>
      </c>
      <c r="G10" s="10"/>
      <c r="H10" s="10"/>
      <c r="I10" s="10"/>
      <c r="J10" s="10"/>
      <c r="K10" s="10"/>
      <c r="L10" s="10"/>
      <c r="M10" s="10"/>
      <c r="N10" s="10"/>
      <c r="O10" s="10"/>
      <c r="P10" s="10"/>
      <c r="S10" s="9">
        <v>43191</v>
      </c>
      <c r="T10" s="10">
        <v>42</v>
      </c>
      <c r="U10" s="10">
        <f t="shared" si="2"/>
        <v>30324.672874999993</v>
      </c>
      <c r="V10" s="12">
        <v>3.9</v>
      </c>
      <c r="W10" s="10">
        <f t="shared" si="3"/>
        <v>2628.1383158333329</v>
      </c>
      <c r="X10" s="10">
        <f t="shared" si="4"/>
        <v>609.5411633165827</v>
      </c>
      <c r="Y10" s="1"/>
      <c r="Z10" s="1"/>
      <c r="AA10" s="1"/>
      <c r="AB10" s="1"/>
      <c r="AC10" s="1"/>
      <c r="AD10" s="1"/>
      <c r="AE10" s="1"/>
      <c r="AF10" s="1"/>
      <c r="AG10" s="1"/>
    </row>
    <row r="11" spans="1:33" ht="15.75" thickBot="1">
      <c r="B11" s="9">
        <v>43556</v>
      </c>
      <c r="C11" s="10">
        <v>43</v>
      </c>
      <c r="D11" s="10">
        <f t="shared" si="0"/>
        <v>30779.542968124992</v>
      </c>
      <c r="E11" s="12">
        <v>5.3999999999999995</v>
      </c>
      <c r="F11" s="10">
        <f t="shared" si="1"/>
        <v>3693.5451561749983</v>
      </c>
      <c r="G11" s="10"/>
      <c r="H11" s="10"/>
      <c r="I11" s="10"/>
      <c r="J11" s="10"/>
      <c r="K11" s="10"/>
      <c r="L11" s="10"/>
      <c r="M11" s="10"/>
      <c r="N11" s="10"/>
      <c r="O11" s="10"/>
      <c r="P11" s="10"/>
      <c r="S11" s="9">
        <v>43556</v>
      </c>
      <c r="T11" s="10">
        <v>43</v>
      </c>
      <c r="U11" s="10">
        <f t="shared" si="2"/>
        <v>30779.542968124992</v>
      </c>
      <c r="V11" s="12">
        <v>3.9</v>
      </c>
      <c r="W11" s="10">
        <f t="shared" si="3"/>
        <v>2667.5603905708326</v>
      </c>
      <c r="X11" s="10">
        <f t="shared" si="4"/>
        <v>773.35535095791431</v>
      </c>
      <c r="Y11" s="1"/>
      <c r="Z11" s="1"/>
      <c r="AA11" s="1"/>
      <c r="AB11" s="1"/>
      <c r="AC11" s="1"/>
      <c r="AD11" s="1"/>
      <c r="AE11" s="1"/>
      <c r="AF11" s="1"/>
      <c r="AG11" s="1"/>
    </row>
    <row r="12" spans="1:33" ht="15.75" thickBot="1">
      <c r="B12" s="9">
        <v>43922</v>
      </c>
      <c r="C12" s="10">
        <v>44</v>
      </c>
      <c r="D12" s="10">
        <f t="shared" si="0"/>
        <v>31241.236112646864</v>
      </c>
      <c r="E12" s="12">
        <v>5.6999999999999993</v>
      </c>
      <c r="F12" s="10">
        <f t="shared" si="1"/>
        <v>3957.2232409352687</v>
      </c>
      <c r="G12" s="10"/>
      <c r="H12" s="10"/>
      <c r="I12" s="10"/>
      <c r="J12" s="10"/>
      <c r="K12" s="10"/>
      <c r="L12" s="10"/>
      <c r="M12" s="10"/>
      <c r="N12" s="10"/>
      <c r="O12" s="10"/>
      <c r="P12" s="10"/>
      <c r="S12" s="9">
        <v>43922</v>
      </c>
      <c r="T12" s="10">
        <v>44</v>
      </c>
      <c r="U12" s="10">
        <f t="shared" si="2"/>
        <v>31241.236112646864</v>
      </c>
      <c r="V12" s="12">
        <v>3.9</v>
      </c>
      <c r="W12" s="10">
        <f t="shared" si="3"/>
        <v>2707.5737964293949</v>
      </c>
      <c r="X12" s="10">
        <f t="shared" si="4"/>
        <v>941.9468174667395</v>
      </c>
      <c r="Y12" s="1"/>
      <c r="Z12" s="1"/>
      <c r="AA12" s="1"/>
      <c r="AB12" s="1"/>
      <c r="AC12" s="1"/>
      <c r="AD12" s="1"/>
      <c r="AE12" s="1"/>
      <c r="AF12" s="1"/>
      <c r="AG12" s="1"/>
    </row>
    <row r="13" spans="1:33" ht="15.75" thickBot="1">
      <c r="B13" s="9">
        <v>44287</v>
      </c>
      <c r="C13" s="10">
        <v>45</v>
      </c>
      <c r="D13" s="10">
        <f t="shared" si="0"/>
        <v>31709.854654336563</v>
      </c>
      <c r="E13" s="12">
        <v>5.9999999999999991</v>
      </c>
      <c r="F13" s="10">
        <f t="shared" si="1"/>
        <v>4227.9806205782079</v>
      </c>
      <c r="G13" s="10">
        <v>0</v>
      </c>
      <c r="H13" s="10"/>
      <c r="I13" s="10"/>
      <c r="J13" s="10"/>
      <c r="K13" s="11"/>
      <c r="L13" s="11"/>
      <c r="M13" s="11"/>
      <c r="N13" s="11"/>
      <c r="O13" s="11"/>
      <c r="P13" s="11"/>
      <c r="S13" s="9">
        <v>44287</v>
      </c>
      <c r="T13" s="10">
        <v>45</v>
      </c>
      <c r="U13" s="10">
        <f t="shared" si="2"/>
        <v>31709.854654336563</v>
      </c>
      <c r="V13" s="12">
        <v>3.9</v>
      </c>
      <c r="W13" s="10">
        <f t="shared" si="3"/>
        <v>2748.1874033758354</v>
      </c>
      <c r="X13" s="10">
        <f t="shared" si="4"/>
        <v>1115.4220230168639</v>
      </c>
      <c r="Y13" s="1"/>
      <c r="Z13" s="1"/>
      <c r="AA13" s="1"/>
      <c r="AB13" s="33"/>
      <c r="AC13" s="33"/>
      <c r="AD13" s="33"/>
      <c r="AE13" s="33"/>
      <c r="AF13" s="33"/>
      <c r="AG13" s="33"/>
    </row>
    <row r="14" spans="1:33" ht="15.75" thickBot="1">
      <c r="B14" s="9">
        <v>44652</v>
      </c>
      <c r="C14" s="10">
        <v>46</v>
      </c>
      <c r="D14" s="10">
        <f t="shared" si="0"/>
        <v>32185.50247415161</v>
      </c>
      <c r="E14" s="12">
        <v>5.9999999999999991</v>
      </c>
      <c r="F14" s="10">
        <f t="shared" si="1"/>
        <v>4291.4003298868811</v>
      </c>
      <c r="G14" s="10">
        <f t="shared" ref="G14:G28" si="5">G13*(1+FPS2015_indexation)+D14*0.3/59.7</f>
        <v>161.73619333744529</v>
      </c>
      <c r="H14" s="10"/>
      <c r="I14" s="10"/>
      <c r="J14" s="10"/>
      <c r="K14" s="10"/>
      <c r="L14" s="10"/>
      <c r="M14" s="10"/>
      <c r="N14" s="10"/>
      <c r="O14" s="10"/>
      <c r="P14" s="10"/>
      <c r="S14" s="9">
        <v>44652</v>
      </c>
      <c r="T14" s="10">
        <v>46</v>
      </c>
      <c r="U14" s="10">
        <f t="shared" si="2"/>
        <v>32185.50247415161</v>
      </c>
      <c r="V14" s="12">
        <v>3.9</v>
      </c>
      <c r="W14" s="10">
        <f t="shared" si="3"/>
        <v>2789.410214426473</v>
      </c>
      <c r="X14" s="10">
        <f t="shared" si="4"/>
        <v>1293.8895466995621</v>
      </c>
      <c r="Y14" s="1"/>
      <c r="Z14" s="1"/>
      <c r="AA14" s="1"/>
      <c r="AB14" s="1"/>
      <c r="AC14" s="1"/>
      <c r="AD14" s="1"/>
      <c r="AE14" s="1"/>
      <c r="AF14" s="1"/>
      <c r="AG14" s="1"/>
    </row>
    <row r="15" spans="1:33" ht="15.75" thickBot="1">
      <c r="B15" s="9">
        <v>45017</v>
      </c>
      <c r="C15" s="10">
        <v>47</v>
      </c>
      <c r="D15" s="10">
        <f t="shared" si="0"/>
        <v>32668.285011263881</v>
      </c>
      <c r="E15" s="12">
        <v>5.9999999999999991</v>
      </c>
      <c r="F15" s="10">
        <f t="shared" si="1"/>
        <v>4355.7713348351836</v>
      </c>
      <c r="G15" s="10">
        <f t="shared" si="5"/>
        <v>328.32447247501386</v>
      </c>
      <c r="H15" s="10"/>
      <c r="I15" s="10"/>
      <c r="J15" s="10"/>
      <c r="K15" s="10"/>
      <c r="L15" s="10"/>
      <c r="M15" s="10"/>
      <c r="N15" s="10"/>
      <c r="O15" s="10"/>
      <c r="P15" s="10"/>
      <c r="S15" s="9">
        <v>45017</v>
      </c>
      <c r="T15" s="10">
        <v>47</v>
      </c>
      <c r="U15" s="10">
        <f t="shared" si="2"/>
        <v>32668.285011263881</v>
      </c>
      <c r="V15" s="12">
        <v>3.9</v>
      </c>
      <c r="W15" s="10">
        <f t="shared" si="3"/>
        <v>2831.2513676428694</v>
      </c>
      <c r="X15" s="10">
        <f t="shared" si="4"/>
        <v>1477.4601261375624</v>
      </c>
      <c r="Y15" s="1"/>
      <c r="Z15" s="1"/>
      <c r="AA15" s="1"/>
      <c r="AB15" s="1"/>
      <c r="AC15" s="1"/>
      <c r="AD15" s="1"/>
      <c r="AE15" s="1"/>
      <c r="AF15" s="1"/>
      <c r="AG15" s="1"/>
    </row>
    <row r="16" spans="1:33" ht="15.75" thickBot="1">
      <c r="B16" s="9">
        <v>45383</v>
      </c>
      <c r="C16" s="10">
        <v>48</v>
      </c>
      <c r="D16" s="10">
        <f t="shared" si="0"/>
        <v>33158.309286432836</v>
      </c>
      <c r="E16" s="12">
        <v>5.9999999999999991</v>
      </c>
      <c r="F16" s="10">
        <f t="shared" si="1"/>
        <v>4421.1079048577103</v>
      </c>
      <c r="G16" s="10">
        <f t="shared" si="5"/>
        <v>499.87400934320851</v>
      </c>
      <c r="H16" s="10"/>
      <c r="I16" s="10"/>
      <c r="J16" s="10"/>
      <c r="K16" s="10"/>
      <c r="L16" s="10"/>
      <c r="M16" s="10"/>
      <c r="N16" s="10"/>
      <c r="O16" s="10"/>
      <c r="P16" s="10"/>
      <c r="S16" s="9">
        <v>45383</v>
      </c>
      <c r="T16" s="10">
        <v>48</v>
      </c>
      <c r="U16" s="10">
        <f t="shared" si="2"/>
        <v>33158.309286432836</v>
      </c>
      <c r="V16" s="12">
        <v>3.9</v>
      </c>
      <c r="W16" s="10">
        <f t="shared" si="3"/>
        <v>2873.7201381575123</v>
      </c>
      <c r="X16" s="10">
        <f t="shared" si="4"/>
        <v>1666.2466978106952</v>
      </c>
      <c r="Y16" s="1"/>
      <c r="Z16" s="1"/>
      <c r="AA16" s="1"/>
      <c r="AB16" s="1"/>
      <c r="AC16" s="1"/>
      <c r="AD16" s="1"/>
      <c r="AE16" s="1"/>
      <c r="AF16" s="1"/>
      <c r="AG16" s="1"/>
    </row>
    <row r="17" spans="1:33" ht="15.75" thickBot="1">
      <c r="B17" s="9">
        <v>45748</v>
      </c>
      <c r="C17" s="10">
        <v>49</v>
      </c>
      <c r="D17" s="10">
        <f t="shared" si="0"/>
        <v>33655.683925729325</v>
      </c>
      <c r="E17" s="12">
        <v>5.9999999999999991</v>
      </c>
      <c r="F17" s="10">
        <f t="shared" si="1"/>
        <v>4487.4245234305754</v>
      </c>
      <c r="G17" s="10">
        <f t="shared" si="5"/>
        <v>676.49615931114215</v>
      </c>
      <c r="H17" s="10"/>
      <c r="I17" s="10"/>
      <c r="J17" s="10"/>
      <c r="K17" s="10"/>
      <c r="L17" s="10"/>
      <c r="M17" s="10"/>
      <c r="N17" s="10"/>
      <c r="O17" s="10"/>
      <c r="P17" s="10"/>
      <c r="S17" s="9">
        <v>45748</v>
      </c>
      <c r="T17" s="10">
        <v>49</v>
      </c>
      <c r="U17" s="10">
        <f t="shared" si="2"/>
        <v>33655.683925729325</v>
      </c>
      <c r="V17" s="12">
        <v>3.9</v>
      </c>
      <c r="W17" s="10">
        <f t="shared" si="3"/>
        <v>2916.825940229875</v>
      </c>
      <c r="X17" s="10">
        <f t="shared" si="4"/>
        <v>1860.3644381056411</v>
      </c>
      <c r="Y17" s="1"/>
      <c r="Z17" s="1"/>
      <c r="AA17" s="1"/>
      <c r="AB17" s="1"/>
      <c r="AC17" s="1"/>
      <c r="AD17" s="1"/>
      <c r="AE17" s="1"/>
      <c r="AF17" s="1"/>
      <c r="AG17" s="1"/>
    </row>
    <row r="18" spans="1:33" ht="15.75" thickBot="1">
      <c r="B18" s="9">
        <v>46113</v>
      </c>
      <c r="C18" s="10">
        <v>50</v>
      </c>
      <c r="D18" s="10">
        <f t="shared" si="0"/>
        <v>34160.519184615259</v>
      </c>
      <c r="E18" s="12">
        <v>5.9999999999999991</v>
      </c>
      <c r="F18" s="10">
        <f t="shared" si="1"/>
        <v>4554.7358912820337</v>
      </c>
      <c r="G18" s="10">
        <f t="shared" si="5"/>
        <v>858.30450212601147</v>
      </c>
      <c r="H18" s="17"/>
      <c r="I18" s="10"/>
      <c r="J18" s="12"/>
      <c r="K18" s="11"/>
      <c r="L18" s="11"/>
      <c r="M18" s="11"/>
      <c r="N18" s="11"/>
      <c r="O18" s="11"/>
      <c r="P18" s="11"/>
      <c r="S18" s="9">
        <v>46113</v>
      </c>
      <c r="T18" s="10">
        <v>50</v>
      </c>
      <c r="U18" s="10">
        <f t="shared" si="2"/>
        <v>34160.519184615259</v>
      </c>
      <c r="V18" s="12">
        <v>3.9</v>
      </c>
      <c r="W18" s="10">
        <f t="shared" si="3"/>
        <v>2960.578329333322</v>
      </c>
      <c r="X18" s="10">
        <f t="shared" si="4"/>
        <v>2059.9308051024277</v>
      </c>
      <c r="Y18" s="17"/>
      <c r="Z18" s="1"/>
      <c r="AA18" s="12"/>
      <c r="AB18" s="11"/>
      <c r="AC18" s="11"/>
      <c r="AD18" s="11"/>
      <c r="AE18" s="11"/>
      <c r="AF18" s="11"/>
      <c r="AG18" s="11"/>
    </row>
    <row r="19" spans="1:33" ht="15.75" thickBot="1">
      <c r="B19" s="9">
        <v>46478</v>
      </c>
      <c r="C19" s="10">
        <v>51</v>
      </c>
      <c r="D19" s="10">
        <f t="shared" si="0"/>
        <v>34672.926972384485</v>
      </c>
      <c r="E19" s="12">
        <v>5.9999999999999991</v>
      </c>
      <c r="F19" s="10">
        <f t="shared" si="1"/>
        <v>4623.056929651264</v>
      </c>
      <c r="G19" s="10">
        <f t="shared" si="5"/>
        <v>1045.4148835894819</v>
      </c>
      <c r="H19" s="17"/>
      <c r="I19" s="10"/>
      <c r="J19" s="12"/>
      <c r="K19" s="10"/>
      <c r="L19" s="10"/>
      <c r="M19" s="10"/>
      <c r="N19" s="10"/>
      <c r="O19" s="10"/>
      <c r="P19" s="10"/>
      <c r="S19" s="9">
        <v>46478</v>
      </c>
      <c r="T19" s="10">
        <v>51</v>
      </c>
      <c r="U19" s="10">
        <f t="shared" si="2"/>
        <v>34672.926972384485</v>
      </c>
      <c r="V19" s="12">
        <v>3.9</v>
      </c>
      <c r="W19" s="10">
        <f t="shared" si="3"/>
        <v>3004.9870042733219</v>
      </c>
      <c r="X19" s="10">
        <f t="shared" si="4"/>
        <v>2265.0655811105439</v>
      </c>
      <c r="Y19" s="17"/>
      <c r="Z19" s="1"/>
      <c r="AA19" s="12"/>
      <c r="AB19" s="10"/>
      <c r="AC19" s="10"/>
      <c r="AD19" s="10"/>
      <c r="AE19" s="10"/>
      <c r="AF19" s="10"/>
      <c r="AG19" s="10"/>
    </row>
    <row r="20" spans="1:33" ht="15.75" thickBot="1">
      <c r="B20" s="9">
        <v>46844</v>
      </c>
      <c r="C20" s="10">
        <v>52</v>
      </c>
      <c r="D20" s="10">
        <f t="shared" si="0"/>
        <v>35193.020876970251</v>
      </c>
      <c r="E20" s="12">
        <v>5.9999999999999991</v>
      </c>
      <c r="F20" s="10">
        <f t="shared" si="1"/>
        <v>4692.4027835960324</v>
      </c>
      <c r="G20" s="10">
        <f t="shared" si="5"/>
        <v>1237.945457983878</v>
      </c>
      <c r="H20" s="17"/>
      <c r="I20" s="10"/>
      <c r="J20" s="12"/>
      <c r="K20" s="10"/>
      <c r="L20" s="10"/>
      <c r="M20" s="10"/>
      <c r="N20" s="10"/>
      <c r="O20" s="10"/>
      <c r="P20" s="10"/>
      <c r="S20" s="9">
        <v>46844</v>
      </c>
      <c r="T20" s="10">
        <v>52</v>
      </c>
      <c r="U20" s="10">
        <f t="shared" si="2"/>
        <v>35193.020876970251</v>
      </c>
      <c r="V20" s="12">
        <v>3.9</v>
      </c>
      <c r="W20" s="10">
        <f t="shared" si="3"/>
        <v>3050.0618093374219</v>
      </c>
      <c r="X20" s="10">
        <f t="shared" si="4"/>
        <v>2475.890915967756</v>
      </c>
      <c r="Y20" s="17"/>
      <c r="Z20" s="1"/>
      <c r="AA20" s="12"/>
      <c r="AB20" s="10"/>
      <c r="AC20" s="10"/>
      <c r="AD20" s="10"/>
      <c r="AE20" s="10"/>
      <c r="AF20" s="10"/>
      <c r="AG20" s="10"/>
    </row>
    <row r="21" spans="1:33" ht="15.75" thickBot="1">
      <c r="B21" s="9">
        <v>47209</v>
      </c>
      <c r="C21" s="10">
        <v>53</v>
      </c>
      <c r="D21" s="10">
        <f t="shared" si="0"/>
        <v>35720.916190124801</v>
      </c>
      <c r="E21" s="12">
        <v>5.9999999999999991</v>
      </c>
      <c r="F21" s="10">
        <f t="shared" si="1"/>
        <v>4762.7888253499732</v>
      </c>
      <c r="G21" s="10">
        <f t="shared" si="5"/>
        <v>1436.0167312612984</v>
      </c>
      <c r="H21" s="17"/>
      <c r="I21" s="10"/>
      <c r="J21" s="12"/>
      <c r="K21" s="10"/>
      <c r="L21" s="10"/>
      <c r="M21" s="10"/>
      <c r="N21" s="10"/>
      <c r="O21" s="10"/>
      <c r="P21" s="10"/>
      <c r="S21" s="9">
        <v>47209</v>
      </c>
      <c r="T21" s="10">
        <v>53</v>
      </c>
      <c r="U21" s="10">
        <f t="shared" si="2"/>
        <v>35720.916190124801</v>
      </c>
      <c r="V21" s="12">
        <v>3.9</v>
      </c>
      <c r="W21" s="10">
        <f t="shared" si="3"/>
        <v>3095.8127364774828</v>
      </c>
      <c r="X21" s="10">
        <f t="shared" si="4"/>
        <v>2692.5313711149342</v>
      </c>
      <c r="Y21" s="17"/>
      <c r="Z21" s="1"/>
      <c r="AA21" s="12"/>
      <c r="AB21" s="10"/>
      <c r="AC21" s="10"/>
      <c r="AD21" s="10"/>
      <c r="AE21" s="10"/>
      <c r="AF21" s="10"/>
      <c r="AG21" s="10"/>
    </row>
    <row r="22" spans="1:33" ht="15.75" thickBot="1">
      <c r="B22" s="9">
        <v>47574</v>
      </c>
      <c r="C22" s="10">
        <v>54</v>
      </c>
      <c r="D22" s="10">
        <f t="shared" si="0"/>
        <v>36256.729932976668</v>
      </c>
      <c r="E22" s="12">
        <v>5.9999999999999991</v>
      </c>
      <c r="F22" s="10">
        <f t="shared" si="1"/>
        <v>4834.2306577302215</v>
      </c>
      <c r="G22" s="10">
        <f t="shared" si="5"/>
        <v>1639.7516050089948</v>
      </c>
      <c r="H22" s="17"/>
      <c r="I22" s="10"/>
      <c r="J22" s="12"/>
      <c r="K22" s="10"/>
      <c r="L22" s="10"/>
      <c r="M22" s="10"/>
      <c r="N22" s="10"/>
      <c r="O22" s="10"/>
      <c r="P22" s="10"/>
      <c r="S22" s="9">
        <v>47574</v>
      </c>
      <c r="T22" s="10">
        <v>54</v>
      </c>
      <c r="U22" s="10">
        <f t="shared" si="2"/>
        <v>36256.729932976668</v>
      </c>
      <c r="V22" s="12">
        <v>3.9</v>
      </c>
      <c r="W22" s="10">
        <f t="shared" si="3"/>
        <v>3142.2499275246446</v>
      </c>
      <c r="X22" s="10">
        <f t="shared" si="4"/>
        <v>2915.113964460435</v>
      </c>
      <c r="Y22" s="17"/>
      <c r="Z22" s="1"/>
      <c r="AA22" s="12"/>
      <c r="AB22" s="10"/>
      <c r="AC22" s="10"/>
      <c r="AD22" s="10"/>
      <c r="AE22" s="10"/>
      <c r="AF22" s="10"/>
      <c r="AG22" s="10"/>
    </row>
    <row r="23" spans="1:33" ht="15.75" thickBot="1">
      <c r="B23" s="9">
        <v>47939</v>
      </c>
      <c r="C23" s="10">
        <v>55</v>
      </c>
      <c r="D23" s="10">
        <f t="shared" si="0"/>
        <v>36800.580881971313</v>
      </c>
      <c r="E23" s="12">
        <v>5.9999999999999991</v>
      </c>
      <c r="F23" s="10">
        <f t="shared" si="1"/>
        <v>4906.744117596174</v>
      </c>
      <c r="G23" s="10">
        <f t="shared" si="5"/>
        <v>1849.2754212045884</v>
      </c>
      <c r="H23" s="17">
        <v>0.78700000000000003</v>
      </c>
      <c r="I23" s="10">
        <f>G23*H23</f>
        <v>1455.379756488011</v>
      </c>
      <c r="J23" s="12">
        <v>20.8</v>
      </c>
      <c r="K23" s="11">
        <f>F23/4*J23</f>
        <v>25515.069411500106</v>
      </c>
      <c r="L23" s="11">
        <f>I23/4*12</f>
        <v>4366.1392694640326</v>
      </c>
      <c r="M23" s="11">
        <f>K23+L23</f>
        <v>29881.208680964141</v>
      </c>
      <c r="N23" s="11">
        <f>F23*3/4</f>
        <v>3680.0580881971305</v>
      </c>
      <c r="O23" s="11">
        <f>I23*3/4</f>
        <v>1091.5348173660082</v>
      </c>
      <c r="P23" s="11">
        <f>N23+O23</f>
        <v>4771.5929055631386</v>
      </c>
      <c r="S23" s="9">
        <v>47939</v>
      </c>
      <c r="T23" s="10">
        <v>55</v>
      </c>
      <c r="U23" s="10">
        <f t="shared" si="2"/>
        <v>36800.580881971313</v>
      </c>
      <c r="V23" s="12">
        <v>3.9</v>
      </c>
      <c r="W23" s="10">
        <f t="shared" si="3"/>
        <v>3189.3836764375137</v>
      </c>
      <c r="X23" s="10">
        <f t="shared" si="4"/>
        <v>3143.7682160478003</v>
      </c>
      <c r="Y23" s="17">
        <v>0.78700000000000003</v>
      </c>
      <c r="Z23" s="1">
        <f>X23*Y23</f>
        <v>2474.1455860296187</v>
      </c>
      <c r="AA23" s="12">
        <v>20.8</v>
      </c>
      <c r="AB23" s="11">
        <f>W23/4*AA23</f>
        <v>16584.795117475071</v>
      </c>
      <c r="AC23" s="11">
        <f>Z23/4*12</f>
        <v>7422.4367580888556</v>
      </c>
      <c r="AD23" s="11">
        <f>AB23+AC23</f>
        <v>24007.231875563928</v>
      </c>
      <c r="AE23" s="11">
        <f>W23*3/4</f>
        <v>2392.0377573281353</v>
      </c>
      <c r="AF23" s="11">
        <f>Z23*3/4</f>
        <v>1855.6091895222139</v>
      </c>
      <c r="AG23" s="11">
        <f>AE23+AF23</f>
        <v>4247.6469468503492</v>
      </c>
    </row>
    <row r="24" spans="1:33" ht="15.75" thickBot="1">
      <c r="B24" s="9">
        <v>48305</v>
      </c>
      <c r="C24" s="10">
        <v>56</v>
      </c>
      <c r="D24" s="10">
        <f t="shared" si="0"/>
        <v>37352.58959520088</v>
      </c>
      <c r="E24" s="12">
        <v>5.9999999999999991</v>
      </c>
      <c r="F24" s="10">
        <f t="shared" si="1"/>
        <v>4980.3452793601164</v>
      </c>
      <c r="G24" s="10">
        <f t="shared" si="5"/>
        <v>2064.7160077749227</v>
      </c>
      <c r="H24" s="17">
        <v>0.82299999999999995</v>
      </c>
      <c r="I24" s="10">
        <f t="shared" ref="I24:I28" si="6">G24*H24</f>
        <v>1699.2612743987613</v>
      </c>
      <c r="J24" s="12">
        <v>20.399999999999999</v>
      </c>
      <c r="K24" s="10">
        <f t="shared" ref="K24:K28" si="7">F24/4*J24</f>
        <v>25399.760924736591</v>
      </c>
      <c r="L24" s="10">
        <f t="shared" ref="L24:L28" si="8">I24/4*12</f>
        <v>5097.7838231962842</v>
      </c>
      <c r="M24" s="10">
        <f t="shared" ref="M24:M28" si="9">K24+L24</f>
        <v>30497.544747932876</v>
      </c>
      <c r="N24" s="10">
        <f t="shared" ref="N24:N28" si="10">F24*3/4</f>
        <v>3735.258959520087</v>
      </c>
      <c r="O24" s="10">
        <f t="shared" ref="O24:O28" si="11">I24*3/4</f>
        <v>1274.445955799071</v>
      </c>
      <c r="P24" s="10">
        <f t="shared" ref="P24:P28" si="12">N24+O24</f>
        <v>5009.7049153191583</v>
      </c>
      <c r="S24" s="9">
        <v>48305</v>
      </c>
      <c r="T24" s="10">
        <v>56</v>
      </c>
      <c r="U24" s="10">
        <f t="shared" si="2"/>
        <v>37352.58959520088</v>
      </c>
      <c r="V24" s="12">
        <v>3.9</v>
      </c>
      <c r="W24" s="10">
        <f t="shared" si="3"/>
        <v>3237.2244315840762</v>
      </c>
      <c r="X24" s="10">
        <f t="shared" si="4"/>
        <v>3378.6261945407823</v>
      </c>
      <c r="Y24" s="17">
        <v>0.82299999999999995</v>
      </c>
      <c r="Z24" s="1">
        <f t="shared" ref="Z24:Z28" si="13">X24*Y24</f>
        <v>2780.6093581070636</v>
      </c>
      <c r="AA24" s="12">
        <v>20.399999999999999</v>
      </c>
      <c r="AB24" s="10">
        <f t="shared" ref="AB24:AB28" si="14">W24/4*AA24</f>
        <v>16509.844601078788</v>
      </c>
      <c r="AC24" s="10">
        <f t="shared" ref="AC24:AC28" si="15">Z24/4*12</f>
        <v>8341.8280743211908</v>
      </c>
      <c r="AD24" s="10">
        <f t="shared" ref="AD24:AD28" si="16">AB24+AC24</f>
        <v>24851.672675399979</v>
      </c>
      <c r="AE24" s="10">
        <f t="shared" ref="AE24:AE28" si="17">W24*3/4</f>
        <v>2427.9183236880572</v>
      </c>
      <c r="AF24" s="10">
        <f t="shared" ref="AF24:AF28" si="18">Z24*3/4</f>
        <v>2085.4570185802977</v>
      </c>
      <c r="AG24" s="10">
        <f t="shared" ref="AG24:AG28" si="19">AE24+AF24</f>
        <v>4513.3753422683549</v>
      </c>
    </row>
    <row r="25" spans="1:33" ht="15.75" thickBot="1">
      <c r="B25" s="9">
        <v>48670</v>
      </c>
      <c r="C25" s="10">
        <v>57</v>
      </c>
      <c r="D25" s="10">
        <f t="shared" si="0"/>
        <v>37912.878439128886</v>
      </c>
      <c r="E25" s="12">
        <v>5.9999999999999991</v>
      </c>
      <c r="F25" s="10">
        <f t="shared" si="1"/>
        <v>5055.0504585505169</v>
      </c>
      <c r="G25" s="10">
        <f t="shared" si="5"/>
        <v>2286.2037249725963</v>
      </c>
      <c r="H25" s="17">
        <v>0.86299999999999999</v>
      </c>
      <c r="I25" s="10">
        <f t="shared" si="6"/>
        <v>1972.9938146513507</v>
      </c>
      <c r="J25" s="12">
        <v>20.100000000000001</v>
      </c>
      <c r="K25" s="10">
        <f t="shared" si="7"/>
        <v>25401.62855421635</v>
      </c>
      <c r="L25" s="10">
        <f t="shared" si="8"/>
        <v>5918.9814439540523</v>
      </c>
      <c r="M25" s="10">
        <f t="shared" si="9"/>
        <v>31320.609998170403</v>
      </c>
      <c r="N25" s="10">
        <f t="shared" si="10"/>
        <v>3791.2878439128876</v>
      </c>
      <c r="O25" s="10">
        <f t="shared" si="11"/>
        <v>1479.7453609885131</v>
      </c>
      <c r="P25" s="10">
        <f t="shared" si="12"/>
        <v>5271.0332049014005</v>
      </c>
      <c r="S25" s="9">
        <v>48670</v>
      </c>
      <c r="T25" s="10">
        <v>57</v>
      </c>
      <c r="U25" s="10">
        <f t="shared" si="2"/>
        <v>37912.878439128886</v>
      </c>
      <c r="V25" s="12">
        <v>3.9</v>
      </c>
      <c r="W25" s="10">
        <f t="shared" si="3"/>
        <v>3285.7827980578368</v>
      </c>
      <c r="X25" s="10">
        <f t="shared" si="4"/>
        <v>3619.8225645399434</v>
      </c>
      <c r="Y25" s="17">
        <v>0.86299999999999999</v>
      </c>
      <c r="Z25" s="1">
        <f t="shared" si="13"/>
        <v>3123.906873197971</v>
      </c>
      <c r="AA25" s="12">
        <v>20.100000000000001</v>
      </c>
      <c r="AB25" s="10">
        <f t="shared" si="14"/>
        <v>16511.058560240632</v>
      </c>
      <c r="AC25" s="10">
        <f t="shared" si="15"/>
        <v>9371.7206195939125</v>
      </c>
      <c r="AD25" s="10">
        <f t="shared" si="16"/>
        <v>25882.779179834542</v>
      </c>
      <c r="AE25" s="10">
        <f t="shared" si="17"/>
        <v>2464.3370985433776</v>
      </c>
      <c r="AF25" s="10">
        <f t="shared" si="18"/>
        <v>2342.9301548984781</v>
      </c>
      <c r="AG25" s="10">
        <f t="shared" si="19"/>
        <v>4807.2672534418562</v>
      </c>
    </row>
    <row r="26" spans="1:33" ht="15.75" thickBot="1">
      <c r="B26" s="9">
        <v>49035</v>
      </c>
      <c r="C26" s="10">
        <v>58</v>
      </c>
      <c r="D26" s="10">
        <f t="shared" si="0"/>
        <v>38481.571615715817</v>
      </c>
      <c r="E26" s="12">
        <v>5.9999999999999991</v>
      </c>
      <c r="F26" s="10">
        <f t="shared" si="1"/>
        <v>5130.8762154287751</v>
      </c>
      <c r="G26" s="10">
        <f t="shared" si="5"/>
        <v>2513.8715125844506</v>
      </c>
      <c r="H26" s="17">
        <v>0.90500000000000003</v>
      </c>
      <c r="I26" s="10">
        <f t="shared" si="6"/>
        <v>2275.053718888928</v>
      </c>
      <c r="J26" s="12">
        <v>19.7</v>
      </c>
      <c r="K26" s="10">
        <f t="shared" si="7"/>
        <v>25269.565360986715</v>
      </c>
      <c r="L26" s="10">
        <f t="shared" si="8"/>
        <v>6825.1611566667834</v>
      </c>
      <c r="M26" s="10">
        <f t="shared" si="9"/>
        <v>32094.7265176535</v>
      </c>
      <c r="N26" s="10">
        <f t="shared" si="10"/>
        <v>3848.1571615715811</v>
      </c>
      <c r="O26" s="10">
        <f t="shared" si="11"/>
        <v>1706.2902891666959</v>
      </c>
      <c r="P26" s="10">
        <f t="shared" si="12"/>
        <v>5554.4474507382765</v>
      </c>
      <c r="S26" s="9">
        <v>49035</v>
      </c>
      <c r="T26" s="10">
        <v>58</v>
      </c>
      <c r="U26" s="10">
        <f t="shared" si="2"/>
        <v>38481.571615715817</v>
      </c>
      <c r="V26" s="12">
        <v>3.9</v>
      </c>
      <c r="W26" s="10">
        <f t="shared" si="3"/>
        <v>3335.0695400287041</v>
      </c>
      <c r="X26" s="10">
        <f t="shared" si="4"/>
        <v>3867.4946347453074</v>
      </c>
      <c r="Y26" s="17">
        <v>0.90500000000000003</v>
      </c>
      <c r="Z26" s="1">
        <f t="shared" si="13"/>
        <v>3500.0826444445033</v>
      </c>
      <c r="AA26" s="12">
        <v>19.7</v>
      </c>
      <c r="AB26" s="10">
        <f t="shared" si="14"/>
        <v>16425.217484641365</v>
      </c>
      <c r="AC26" s="10">
        <f t="shared" si="15"/>
        <v>10500.24793333351</v>
      </c>
      <c r="AD26" s="10">
        <f t="shared" si="16"/>
        <v>26925.465417974876</v>
      </c>
      <c r="AE26" s="10">
        <f t="shared" si="17"/>
        <v>2501.3021550215281</v>
      </c>
      <c r="AF26" s="10">
        <f t="shared" si="18"/>
        <v>2625.0619833333776</v>
      </c>
      <c r="AG26" s="10">
        <f t="shared" si="19"/>
        <v>5126.3641383549057</v>
      </c>
    </row>
    <row r="27" spans="1:33" ht="15.75" thickBot="1">
      <c r="B27" s="9">
        <v>49400</v>
      </c>
      <c r="C27" s="10">
        <v>59</v>
      </c>
      <c r="D27" s="10">
        <f t="shared" si="0"/>
        <v>39058.795189951554</v>
      </c>
      <c r="E27" s="12">
        <v>5.9999999999999991</v>
      </c>
      <c r="F27" s="10">
        <f t="shared" si="1"/>
        <v>5207.839358660206</v>
      </c>
      <c r="G27" s="10">
        <f t="shared" si="5"/>
        <v>2747.8549379865417</v>
      </c>
      <c r="H27" s="17">
        <v>0.95099999999999996</v>
      </c>
      <c r="I27" s="10">
        <f t="shared" si="6"/>
        <v>2613.2100460252009</v>
      </c>
      <c r="J27" s="12">
        <v>19.3</v>
      </c>
      <c r="K27" s="10">
        <f t="shared" si="7"/>
        <v>25127.824905535494</v>
      </c>
      <c r="L27" s="10">
        <f t="shared" si="8"/>
        <v>7839.6301380756031</v>
      </c>
      <c r="M27" s="10">
        <f t="shared" si="9"/>
        <v>32967.455043611095</v>
      </c>
      <c r="N27" s="10">
        <f t="shared" si="10"/>
        <v>3905.8795189951543</v>
      </c>
      <c r="O27" s="10">
        <f t="shared" si="11"/>
        <v>1959.9075345189008</v>
      </c>
      <c r="P27" s="10">
        <f t="shared" si="12"/>
        <v>5865.7870535140555</v>
      </c>
      <c r="S27" s="9">
        <v>49400</v>
      </c>
      <c r="T27" s="10">
        <v>59</v>
      </c>
      <c r="U27" s="10">
        <f t="shared" si="2"/>
        <v>39058.795189951554</v>
      </c>
      <c r="V27" s="12">
        <v>3.9</v>
      </c>
      <c r="W27" s="10">
        <f t="shared" si="3"/>
        <v>3385.0955831291349</v>
      </c>
      <c r="X27" s="10">
        <f t="shared" si="4"/>
        <v>4121.7824069798107</v>
      </c>
      <c r="Y27" s="17">
        <v>0.95099999999999996</v>
      </c>
      <c r="Z27" s="1">
        <f t="shared" si="13"/>
        <v>3919.8150690377997</v>
      </c>
      <c r="AA27" s="12">
        <v>19.3</v>
      </c>
      <c r="AB27" s="10">
        <f t="shared" si="14"/>
        <v>16333.086188598076</v>
      </c>
      <c r="AC27" s="10">
        <f t="shared" si="15"/>
        <v>11759.4452071134</v>
      </c>
      <c r="AD27" s="10">
        <f t="shared" si="16"/>
        <v>28092.531395711478</v>
      </c>
      <c r="AE27" s="10">
        <f t="shared" si="17"/>
        <v>2538.8216873468509</v>
      </c>
      <c r="AF27" s="10">
        <f t="shared" si="18"/>
        <v>2939.86130177835</v>
      </c>
      <c r="AG27" s="10">
        <f t="shared" si="19"/>
        <v>5478.6829891252009</v>
      </c>
    </row>
    <row r="28" spans="1:33" ht="15.75" thickBot="1">
      <c r="B28" s="9">
        <v>49766</v>
      </c>
      <c r="C28" s="10">
        <v>60</v>
      </c>
      <c r="D28" s="10">
        <f t="shared" si="0"/>
        <v>39644.67711780082</v>
      </c>
      <c r="E28" s="12">
        <v>5.9999999999999991</v>
      </c>
      <c r="F28" s="10">
        <f t="shared" si="1"/>
        <v>5285.9569490401091</v>
      </c>
      <c r="G28" s="10">
        <f t="shared" si="5"/>
        <v>2988.2922450603637</v>
      </c>
      <c r="H28" s="17">
        <v>1</v>
      </c>
      <c r="I28" s="10">
        <f t="shared" si="6"/>
        <v>2988.2922450603637</v>
      </c>
      <c r="J28" s="12">
        <v>18.899999999999999</v>
      </c>
      <c r="K28" s="11">
        <f t="shared" si="7"/>
        <v>24976.146584214512</v>
      </c>
      <c r="L28" s="11">
        <f t="shared" si="8"/>
        <v>8964.8767351810911</v>
      </c>
      <c r="M28" s="11">
        <f t="shared" si="9"/>
        <v>33941.023319395601</v>
      </c>
      <c r="N28" s="11">
        <f t="shared" si="10"/>
        <v>3964.467711780082</v>
      </c>
      <c r="O28" s="11">
        <f t="shared" si="11"/>
        <v>2241.2191837952728</v>
      </c>
      <c r="P28" s="11">
        <f t="shared" si="12"/>
        <v>6205.6868955753544</v>
      </c>
      <c r="S28" s="9">
        <v>49766</v>
      </c>
      <c r="T28" s="10">
        <v>60</v>
      </c>
      <c r="U28" s="10">
        <f t="shared" si="2"/>
        <v>39644.67711780082</v>
      </c>
      <c r="V28" s="12">
        <v>3.9</v>
      </c>
      <c r="W28" s="10">
        <f t="shared" si="3"/>
        <v>3435.872016876071</v>
      </c>
      <c r="X28" s="10">
        <f t="shared" si="4"/>
        <v>4382.8286260885316</v>
      </c>
      <c r="Y28" s="17">
        <v>1</v>
      </c>
      <c r="Z28" s="1">
        <f t="shared" si="13"/>
        <v>4382.8286260885316</v>
      </c>
      <c r="AA28" s="12">
        <v>18.899999999999999</v>
      </c>
      <c r="AB28" s="11">
        <f t="shared" si="14"/>
        <v>16234.495279739434</v>
      </c>
      <c r="AC28" s="11">
        <f t="shared" si="15"/>
        <v>13148.485878265594</v>
      </c>
      <c r="AD28" s="11">
        <f t="shared" si="16"/>
        <v>29382.98115800503</v>
      </c>
      <c r="AE28" s="11">
        <f t="shared" si="17"/>
        <v>2576.9040126570535</v>
      </c>
      <c r="AF28" s="11">
        <f t="shared" si="18"/>
        <v>3287.1214695663984</v>
      </c>
      <c r="AG28" s="11">
        <f t="shared" si="19"/>
        <v>5864.0254822234519</v>
      </c>
    </row>
    <row r="29" spans="1:33">
      <c r="B29" s="34"/>
      <c r="C29" s="35"/>
      <c r="D29" s="35"/>
      <c r="E29" s="35"/>
      <c r="F29" s="35"/>
      <c r="G29" s="35"/>
      <c r="H29" s="36"/>
      <c r="I29" s="35"/>
      <c r="J29" s="35"/>
      <c r="K29" s="38"/>
      <c r="L29" s="38"/>
      <c r="M29" s="38"/>
      <c r="N29" s="38"/>
      <c r="O29" s="38"/>
      <c r="P29" s="38"/>
      <c r="S29" s="34"/>
      <c r="T29" s="35"/>
      <c r="U29" s="35"/>
      <c r="V29" s="35"/>
      <c r="W29" s="35"/>
      <c r="X29" s="35"/>
      <c r="Y29" s="36"/>
      <c r="Z29" s="35"/>
      <c r="AA29" s="37"/>
      <c r="AB29" s="38"/>
      <c r="AC29" s="38"/>
      <c r="AD29" s="38"/>
      <c r="AE29" s="38"/>
      <c r="AF29" s="38"/>
      <c r="AG29" s="38"/>
    </row>
    <row r="30" spans="1:33">
      <c r="B30" s="34"/>
      <c r="C30" s="35"/>
      <c r="D30" s="35"/>
      <c r="E30" s="35"/>
      <c r="F30" s="35"/>
      <c r="G30" s="35"/>
      <c r="H30" s="36"/>
      <c r="I30" s="35"/>
      <c r="J30" s="35"/>
      <c r="K30" s="38"/>
      <c r="L30" s="38"/>
      <c r="M30" s="38"/>
      <c r="N30" s="38"/>
      <c r="O30" s="38"/>
      <c r="P30" s="38"/>
      <c r="S30" s="34"/>
      <c r="T30" s="35"/>
      <c r="U30" s="35"/>
      <c r="V30" s="35"/>
      <c r="W30" s="35"/>
      <c r="X30" s="35"/>
      <c r="Y30" s="36"/>
      <c r="Z30" s="35"/>
      <c r="AA30" s="37"/>
      <c r="AB30" s="38"/>
      <c r="AC30" s="38"/>
      <c r="AD30" s="38"/>
      <c r="AE30" s="38"/>
      <c r="AF30" s="38"/>
      <c r="AG30" s="38"/>
    </row>
    <row r="31" spans="1:33" s="56" customFormat="1">
      <c r="B31" s="57"/>
      <c r="D31" s="58"/>
      <c r="F31" s="58"/>
      <c r="G31" s="58"/>
      <c r="H31" s="58"/>
      <c r="I31" s="58"/>
      <c r="J31" s="58"/>
      <c r="K31" s="58"/>
      <c r="L31" s="58"/>
      <c r="S31" s="57"/>
      <c r="U31" s="58"/>
      <c r="W31" s="58"/>
      <c r="X31" s="58"/>
      <c r="Y31" s="58"/>
      <c r="Z31" s="58"/>
      <c r="AA31" s="58"/>
      <c r="AB31" s="58"/>
      <c r="AC31" s="58"/>
    </row>
    <row r="32" spans="1:33" ht="15.75" thickBot="1">
      <c r="A32" s="18" t="s">
        <v>93</v>
      </c>
      <c r="B32" s="34"/>
      <c r="C32" s="35"/>
      <c r="D32" s="35"/>
      <c r="E32" s="35"/>
      <c r="F32" s="35"/>
      <c r="G32" s="35"/>
      <c r="H32" s="36"/>
      <c r="I32" s="35"/>
      <c r="J32" s="35"/>
      <c r="K32" s="38"/>
      <c r="L32" s="38"/>
      <c r="M32" s="38"/>
      <c r="N32" s="38"/>
      <c r="O32" s="38"/>
      <c r="P32" s="38"/>
      <c r="S32" s="34"/>
      <c r="T32" s="35"/>
      <c r="U32" s="35"/>
      <c r="V32" s="35"/>
      <c r="W32" s="35"/>
      <c r="X32" s="35"/>
      <c r="Y32" s="36"/>
      <c r="Z32" s="35"/>
      <c r="AA32" s="37"/>
      <c r="AB32" s="38"/>
      <c r="AC32" s="38"/>
      <c r="AD32" s="38"/>
      <c r="AE32" s="38"/>
      <c r="AF32" s="38"/>
      <c r="AG32" s="38"/>
    </row>
    <row r="33" spans="1:33" ht="21.75" thickBot="1">
      <c r="B33" s="19" t="s">
        <v>19</v>
      </c>
      <c r="C33" s="19"/>
      <c r="D33" s="20"/>
      <c r="E33" s="20" t="s">
        <v>20</v>
      </c>
      <c r="F33" s="20" t="s">
        <v>21</v>
      </c>
      <c r="G33" s="20" t="s">
        <v>22</v>
      </c>
      <c r="H33" s="36"/>
      <c r="I33" s="35"/>
      <c r="J33" s="35"/>
      <c r="K33" s="38"/>
      <c r="L33" s="38"/>
      <c r="M33" s="38"/>
      <c r="N33" s="38"/>
      <c r="O33" s="38"/>
      <c r="P33" s="38"/>
      <c r="S33" s="34"/>
      <c r="T33" s="35"/>
      <c r="U33" s="35"/>
      <c r="V33" s="35"/>
      <c r="W33" s="35"/>
      <c r="X33" s="35"/>
      <c r="Y33" s="36"/>
      <c r="Z33" s="35"/>
      <c r="AA33" s="37"/>
      <c r="AB33" s="38"/>
      <c r="AC33" s="38"/>
      <c r="AD33" s="38"/>
      <c r="AE33" s="38"/>
      <c r="AF33" s="38"/>
      <c r="AG33" s="38"/>
    </row>
    <row r="34" spans="1:33" ht="15.75" thickBot="1">
      <c r="B34" s="31" t="s">
        <v>23</v>
      </c>
      <c r="C34" s="21"/>
      <c r="D34" s="22"/>
      <c r="E34" s="22">
        <v>43556</v>
      </c>
      <c r="F34" s="23">
        <v>42</v>
      </c>
      <c r="G34" s="41">
        <v>6.2802381838481497E-2</v>
      </c>
      <c r="H34" s="36"/>
      <c r="I34" s="35"/>
      <c r="J34" s="35"/>
      <c r="K34" s="38"/>
      <c r="L34" s="38"/>
      <c r="M34" s="38"/>
      <c r="N34" s="38"/>
      <c r="O34" s="38"/>
      <c r="P34" s="38"/>
      <c r="S34" s="34"/>
      <c r="T34" s="35"/>
      <c r="U34" s="35"/>
      <c r="V34" s="35"/>
      <c r="W34" s="35"/>
      <c r="X34" s="35"/>
      <c r="Y34" s="36"/>
      <c r="Z34" s="35"/>
      <c r="AA34" s="37"/>
      <c r="AB34" s="38"/>
      <c r="AC34" s="38"/>
      <c r="AD34" s="38"/>
      <c r="AE34" s="38"/>
      <c r="AF34" s="38"/>
      <c r="AG34" s="38"/>
    </row>
    <row r="35" spans="1:33" ht="15.75" thickBot="1">
      <c r="B35" s="32" t="s">
        <v>24</v>
      </c>
      <c r="C35" s="24"/>
      <c r="D35" s="25"/>
      <c r="E35" s="25">
        <v>44287</v>
      </c>
      <c r="F35" s="26">
        <v>44</v>
      </c>
      <c r="G35" s="42">
        <v>4.3129358895795056E-2</v>
      </c>
      <c r="H35" s="36"/>
      <c r="I35" s="35"/>
      <c r="J35" s="35"/>
      <c r="K35" s="38"/>
      <c r="L35" s="38"/>
      <c r="M35" s="38"/>
      <c r="N35" s="38"/>
      <c r="O35" s="38"/>
      <c r="P35" s="38"/>
      <c r="S35" s="34"/>
      <c r="T35" s="35"/>
      <c r="U35" s="35"/>
      <c r="V35" s="35"/>
      <c r="W35" s="35"/>
      <c r="X35" s="35"/>
      <c r="Y35" s="36"/>
      <c r="Z35" s="35"/>
      <c r="AA35" s="37"/>
      <c r="AB35" s="38"/>
      <c r="AC35" s="38"/>
      <c r="AD35" s="38"/>
      <c r="AE35" s="38"/>
      <c r="AF35" s="38"/>
      <c r="AG35" s="38"/>
    </row>
    <row r="36" spans="1:33" ht="15.75" thickBot="1">
      <c r="B36" s="32" t="s">
        <v>25</v>
      </c>
      <c r="C36" s="24"/>
      <c r="D36" s="25"/>
      <c r="E36" s="25">
        <v>46113</v>
      </c>
      <c r="F36" s="26">
        <v>49</v>
      </c>
      <c r="G36" s="42">
        <v>2.1652166615380386E-2</v>
      </c>
      <c r="H36" s="36"/>
      <c r="I36" s="35"/>
      <c r="J36" s="35"/>
      <c r="K36" s="38"/>
      <c r="L36" s="38"/>
      <c r="M36" s="38"/>
      <c r="N36" s="38"/>
      <c r="O36" s="38"/>
      <c r="P36" s="38"/>
      <c r="S36" s="34"/>
      <c r="T36" s="35"/>
      <c r="U36" s="35"/>
      <c r="V36" s="35"/>
      <c r="W36" s="35"/>
      <c r="X36" s="35"/>
      <c r="Y36" s="36"/>
      <c r="Z36" s="35"/>
      <c r="AA36" s="37"/>
      <c r="AB36" s="38"/>
      <c r="AC36" s="38"/>
      <c r="AD36" s="38"/>
      <c r="AE36" s="38"/>
      <c r="AF36" s="38"/>
      <c r="AG36" s="38"/>
    </row>
    <row r="37" spans="1:33" ht="15.75" thickBot="1">
      <c r="B37" s="32" t="s">
        <v>26</v>
      </c>
      <c r="C37" s="24"/>
      <c r="D37" s="25"/>
      <c r="E37" s="25">
        <v>46844</v>
      </c>
      <c r="F37" s="26">
        <v>51</v>
      </c>
      <c r="G37" s="42">
        <v>2.7764847621916111E-2</v>
      </c>
      <c r="H37" s="36"/>
      <c r="I37" s="35"/>
      <c r="J37" s="35"/>
      <c r="K37" s="38"/>
      <c r="L37" s="38"/>
      <c r="M37" s="38"/>
      <c r="N37" s="38"/>
      <c r="O37" s="38"/>
      <c r="P37" s="38"/>
      <c r="S37" s="34"/>
      <c r="T37" s="35"/>
      <c r="U37" s="35"/>
      <c r="V37" s="35"/>
      <c r="W37" s="35"/>
      <c r="X37" s="35"/>
      <c r="Y37" s="36"/>
      <c r="Z37" s="35"/>
      <c r="AA37" s="37"/>
      <c r="AB37" s="38"/>
      <c r="AC37" s="38"/>
      <c r="AD37" s="38"/>
      <c r="AE37" s="38"/>
      <c r="AF37" s="38"/>
      <c r="AG37" s="38"/>
    </row>
    <row r="38" spans="1:33" ht="15.75" thickBot="1">
      <c r="B38" s="32" t="s">
        <v>27</v>
      </c>
      <c r="C38" s="24"/>
      <c r="D38" s="25"/>
      <c r="E38" s="25">
        <v>47939</v>
      </c>
      <c r="F38" s="26">
        <v>54</v>
      </c>
      <c r="G38" s="42">
        <v>6.4979352604236151E-2</v>
      </c>
      <c r="H38" s="36"/>
      <c r="I38" s="35"/>
      <c r="J38" s="35"/>
      <c r="K38" s="38"/>
      <c r="L38" s="38"/>
      <c r="M38" s="38"/>
      <c r="N38" s="38"/>
      <c r="O38" s="38"/>
      <c r="P38" s="38"/>
      <c r="S38" s="34"/>
      <c r="T38" s="35"/>
      <c r="U38" s="35"/>
      <c r="V38" s="35"/>
      <c r="W38" s="35"/>
      <c r="X38" s="35"/>
      <c r="Y38" s="36"/>
      <c r="Z38" s="35"/>
      <c r="AA38" s="37"/>
      <c r="AB38" s="38"/>
      <c r="AC38" s="38"/>
      <c r="AD38" s="38"/>
      <c r="AE38" s="38"/>
      <c r="AF38" s="38"/>
      <c r="AG38" s="38"/>
    </row>
    <row r="39" spans="1:33">
      <c r="B39" s="34"/>
      <c r="C39" s="35"/>
      <c r="D39" s="35"/>
      <c r="E39" s="35"/>
      <c r="F39" s="35"/>
      <c r="G39" s="35"/>
      <c r="H39" s="36"/>
      <c r="I39" s="35"/>
      <c r="J39" s="35"/>
      <c r="K39" s="38"/>
      <c r="L39" s="38"/>
      <c r="M39" s="38"/>
      <c r="N39" s="38"/>
      <c r="O39" s="38"/>
      <c r="P39" s="38"/>
      <c r="S39" s="34"/>
      <c r="T39" s="35"/>
      <c r="U39" s="35"/>
      <c r="V39" s="35"/>
      <c r="W39" s="35"/>
      <c r="X39" s="35"/>
      <c r="Y39" s="36"/>
      <c r="Z39" s="35"/>
      <c r="AA39" s="37"/>
      <c r="AB39" s="38"/>
      <c r="AC39" s="38"/>
      <c r="AD39" s="38"/>
      <c r="AE39" s="38"/>
      <c r="AF39" s="38"/>
      <c r="AG39" s="38"/>
    </row>
    <row r="40" spans="1:33" ht="15.75" thickBot="1">
      <c r="A40" s="18" t="s">
        <v>28</v>
      </c>
      <c r="D40" s="27"/>
      <c r="E40" s="28"/>
      <c r="F40" s="29"/>
      <c r="G40" s="30"/>
      <c r="R40" s="18" t="s">
        <v>29</v>
      </c>
      <c r="S40" s="14"/>
      <c r="U40" s="15"/>
      <c r="W40" s="15"/>
      <c r="X40" s="15"/>
      <c r="Y40" s="15"/>
      <c r="Z40" s="15"/>
      <c r="AA40" s="15"/>
      <c r="AB40" s="15"/>
      <c r="AC40" s="15"/>
    </row>
    <row r="41" spans="1:33" ht="52.5">
      <c r="B41" s="4" t="s">
        <v>2</v>
      </c>
      <c r="C41" s="5" t="s">
        <v>108</v>
      </c>
      <c r="D41" s="5" t="s">
        <v>109</v>
      </c>
      <c r="E41" s="5" t="s">
        <v>116</v>
      </c>
      <c r="F41" s="5" t="s">
        <v>117</v>
      </c>
      <c r="G41" s="5" t="s">
        <v>100</v>
      </c>
      <c r="H41" s="5" t="s">
        <v>101</v>
      </c>
      <c r="I41" s="5" t="s">
        <v>102</v>
      </c>
      <c r="J41" s="5" t="s">
        <v>118</v>
      </c>
      <c r="K41" s="5" t="s">
        <v>114</v>
      </c>
      <c r="L41" s="5" t="s">
        <v>105</v>
      </c>
      <c r="M41" s="5" t="s">
        <v>3</v>
      </c>
      <c r="N41" s="5" t="s">
        <v>115</v>
      </c>
      <c r="O41" s="5" t="s">
        <v>107</v>
      </c>
      <c r="P41" s="5" t="s">
        <v>4</v>
      </c>
      <c r="S41" s="4" t="s">
        <v>2</v>
      </c>
      <c r="T41" s="5" t="s">
        <v>108</v>
      </c>
      <c r="U41" s="5" t="s">
        <v>109</v>
      </c>
      <c r="V41" s="5" t="s">
        <v>116</v>
      </c>
      <c r="W41" s="5" t="s">
        <v>117</v>
      </c>
      <c r="X41" s="5" t="s">
        <v>100</v>
      </c>
      <c r="Y41" s="5" t="s">
        <v>101</v>
      </c>
      <c r="Z41" s="5" t="s">
        <v>102</v>
      </c>
      <c r="AA41" s="5" t="s">
        <v>118</v>
      </c>
      <c r="AB41" s="5" t="s">
        <v>114</v>
      </c>
      <c r="AC41" s="5" t="s">
        <v>105</v>
      </c>
      <c r="AD41" s="5" t="s">
        <v>3</v>
      </c>
      <c r="AE41" s="5" t="s">
        <v>115</v>
      </c>
      <c r="AF41" s="5" t="s">
        <v>107</v>
      </c>
      <c r="AG41" s="5" t="s">
        <v>4</v>
      </c>
    </row>
    <row r="42" spans="1:33" ht="15.75" thickBot="1">
      <c r="B42" s="6"/>
      <c r="C42" s="7"/>
      <c r="D42" s="8" t="s">
        <v>5</v>
      </c>
      <c r="E42" s="7"/>
      <c r="F42" s="8" t="s">
        <v>6</v>
      </c>
      <c r="G42" s="8" t="s">
        <v>7</v>
      </c>
      <c r="H42" s="8" t="s">
        <v>8</v>
      </c>
      <c r="I42" s="8" t="s">
        <v>9</v>
      </c>
      <c r="J42" s="8" t="s">
        <v>10</v>
      </c>
      <c r="K42" s="8" t="s">
        <v>11</v>
      </c>
      <c r="L42" s="8" t="s">
        <v>12</v>
      </c>
      <c r="M42" s="8" t="s">
        <v>13</v>
      </c>
      <c r="N42" s="8" t="s">
        <v>14</v>
      </c>
      <c r="O42" s="8" t="s">
        <v>15</v>
      </c>
      <c r="P42" s="8" t="s">
        <v>16</v>
      </c>
      <c r="S42" s="6"/>
      <c r="T42" s="7"/>
      <c r="U42" s="8" t="s">
        <v>5</v>
      </c>
      <c r="V42" s="7"/>
      <c r="W42" s="8" t="s">
        <v>6</v>
      </c>
      <c r="X42" s="8" t="s">
        <v>7</v>
      </c>
      <c r="Y42" s="8" t="s">
        <v>8</v>
      </c>
      <c r="Z42" s="8" t="s">
        <v>9</v>
      </c>
      <c r="AA42" s="8" t="s">
        <v>10</v>
      </c>
      <c r="AB42" s="8" t="s">
        <v>11</v>
      </c>
      <c r="AC42" s="8" t="s">
        <v>12</v>
      </c>
      <c r="AD42" s="8" t="s">
        <v>13</v>
      </c>
      <c r="AE42" s="8" t="s">
        <v>14</v>
      </c>
      <c r="AF42" s="8" t="s">
        <v>15</v>
      </c>
      <c r="AG42" s="8" t="s">
        <v>16</v>
      </c>
    </row>
    <row r="43" spans="1:33" ht="15.75" thickBot="1">
      <c r="B43" s="9">
        <v>42095</v>
      </c>
      <c r="C43" s="10">
        <v>39</v>
      </c>
      <c r="D43" s="10">
        <v>29000</v>
      </c>
      <c r="E43" s="12">
        <v>4.2</v>
      </c>
      <c r="F43" s="10">
        <f>D43*E43/45</f>
        <v>2706.6666666666665</v>
      </c>
      <c r="G43" s="10"/>
      <c r="H43" s="10"/>
      <c r="I43" s="10"/>
      <c r="J43" s="10"/>
      <c r="K43" s="10"/>
      <c r="L43" s="10"/>
      <c r="M43" s="10"/>
      <c r="N43" s="10"/>
      <c r="O43" s="10"/>
      <c r="P43" s="10"/>
      <c r="S43" s="9">
        <v>42095</v>
      </c>
      <c r="T43" s="10">
        <v>39</v>
      </c>
      <c r="U43" s="10">
        <v>29000</v>
      </c>
      <c r="V43" s="12">
        <v>3.9</v>
      </c>
      <c r="W43" s="10">
        <f>U43*V43/45</f>
        <v>2513.3333333333335</v>
      </c>
      <c r="X43" s="10">
        <f>U43*0.3/59.7</f>
        <v>145.7286432160804</v>
      </c>
      <c r="Y43" s="1"/>
      <c r="Z43" s="1"/>
      <c r="AA43" s="1"/>
      <c r="AB43" s="1"/>
      <c r="AC43" s="1"/>
      <c r="AD43" s="1"/>
      <c r="AE43" s="1"/>
      <c r="AF43" s="1"/>
      <c r="AG43" s="1"/>
    </row>
    <row r="44" spans="1:33" ht="15.75" thickBot="1">
      <c r="B44" s="9">
        <v>42461</v>
      </c>
      <c r="C44" s="10">
        <v>40</v>
      </c>
      <c r="D44" s="10">
        <f>D43*(1+Salary_increase)</f>
        <v>29434.999999999996</v>
      </c>
      <c r="E44" s="12">
        <v>4.5</v>
      </c>
      <c r="F44" s="10">
        <f t="shared" ref="F44:F64" si="20">D44*E44/45</f>
        <v>2943.4999999999995</v>
      </c>
      <c r="G44" s="10"/>
      <c r="H44" s="10"/>
      <c r="I44" s="10"/>
      <c r="J44" s="10"/>
      <c r="K44" s="10"/>
      <c r="L44" s="10"/>
      <c r="M44" s="10"/>
      <c r="N44" s="10"/>
      <c r="O44" s="10"/>
      <c r="P44" s="10"/>
      <c r="S44" s="9">
        <v>42461</v>
      </c>
      <c r="T44" s="10">
        <v>40</v>
      </c>
      <c r="U44" s="10">
        <f>U43*(1+Salary_increase)</f>
        <v>29434.999999999996</v>
      </c>
      <c r="V44" s="12">
        <v>3.9</v>
      </c>
      <c r="W44" s="10">
        <f t="shared" ref="W44:W64" si="21">U44*V44/45</f>
        <v>2551.0333333333328</v>
      </c>
      <c r="X44" s="10">
        <f t="shared" ref="X44:X64" si="22">X43*(1+FPS2015_indexation)+U44*0.3/59.7</f>
        <v>295.8291457286432</v>
      </c>
      <c r="Y44" s="1"/>
      <c r="Z44" s="1"/>
      <c r="AA44" s="1"/>
      <c r="AB44" s="1"/>
      <c r="AC44" s="1"/>
      <c r="AD44" s="1"/>
      <c r="AE44" s="1"/>
      <c r="AF44" s="1"/>
      <c r="AG44" s="1"/>
    </row>
    <row r="45" spans="1:33" ht="15.75" thickBot="1">
      <c r="B45" s="9">
        <v>42826</v>
      </c>
      <c r="C45" s="10">
        <v>41</v>
      </c>
      <c r="D45" s="10">
        <f>D44*(1+Salary_increase)</f>
        <v>29876.524999999994</v>
      </c>
      <c r="E45" s="12">
        <v>4.8</v>
      </c>
      <c r="F45" s="10">
        <f t="shared" si="20"/>
        <v>3186.8293333333327</v>
      </c>
      <c r="G45" s="10"/>
      <c r="H45" s="10"/>
      <c r="I45" s="10"/>
      <c r="J45" s="10"/>
      <c r="K45" s="10"/>
      <c r="L45" s="10"/>
      <c r="M45" s="10"/>
      <c r="N45" s="10"/>
      <c r="O45" s="10"/>
      <c r="P45" s="10"/>
      <c r="S45" s="9">
        <v>42826</v>
      </c>
      <c r="T45" s="10">
        <v>41</v>
      </c>
      <c r="U45" s="10">
        <f>U44*(1+Salary_increase)</f>
        <v>29876.524999999994</v>
      </c>
      <c r="V45" s="12">
        <v>3.9</v>
      </c>
      <c r="W45" s="10">
        <f t="shared" si="21"/>
        <v>2589.2988333333328</v>
      </c>
      <c r="X45" s="10">
        <f t="shared" si="22"/>
        <v>450.39987437185926</v>
      </c>
      <c r="Y45" s="1"/>
      <c r="Z45" s="1"/>
      <c r="AA45" s="1"/>
      <c r="AB45" s="1"/>
      <c r="AC45" s="1"/>
      <c r="AD45" s="1"/>
      <c r="AE45" s="1"/>
      <c r="AF45" s="1"/>
      <c r="AG45" s="1"/>
    </row>
    <row r="46" spans="1:33" ht="15.75" thickBot="1">
      <c r="B46" s="9">
        <v>43191</v>
      </c>
      <c r="C46" s="10">
        <v>42</v>
      </c>
      <c r="D46" s="10">
        <f>D45*(1+Salary_increase)</f>
        <v>30324.672874999993</v>
      </c>
      <c r="E46" s="12">
        <v>5.0999999999999996</v>
      </c>
      <c r="F46" s="10">
        <f t="shared" si="20"/>
        <v>3436.7962591666655</v>
      </c>
      <c r="G46" s="10"/>
      <c r="H46" s="10"/>
      <c r="I46" s="10"/>
      <c r="J46" s="10"/>
      <c r="K46" s="10"/>
      <c r="L46" s="10"/>
      <c r="M46" s="10"/>
      <c r="N46" s="10"/>
      <c r="O46" s="10"/>
      <c r="P46" s="10"/>
      <c r="S46" s="9">
        <v>43191</v>
      </c>
      <c r="T46" s="10">
        <v>42</v>
      </c>
      <c r="U46" s="10">
        <f>U45*(1+Salary_increase)</f>
        <v>30324.672874999993</v>
      </c>
      <c r="V46" s="12">
        <v>3.9</v>
      </c>
      <c r="W46" s="10">
        <f t="shared" si="21"/>
        <v>2628.1383158333329</v>
      </c>
      <c r="X46" s="10">
        <f t="shared" si="22"/>
        <v>609.5411633165827</v>
      </c>
      <c r="Y46" s="1"/>
      <c r="Z46" s="1"/>
      <c r="AA46" s="1"/>
      <c r="AB46" s="1"/>
      <c r="AC46" s="1"/>
      <c r="AD46" s="1"/>
      <c r="AE46" s="1"/>
      <c r="AF46" s="1"/>
      <c r="AG46" s="1"/>
    </row>
    <row r="47" spans="1:33" ht="15.75" thickBot="1">
      <c r="B47" s="9">
        <v>43556</v>
      </c>
      <c r="C47" s="10">
        <v>43</v>
      </c>
      <c r="D47" s="10">
        <f>D46*(1+Salary_increase)*(1+$G$34)</f>
        <v>32712.571578423125</v>
      </c>
      <c r="E47" s="12">
        <v>5.3999999999999995</v>
      </c>
      <c r="F47" s="10">
        <f t="shared" si="20"/>
        <v>3925.5085894107747</v>
      </c>
      <c r="G47" s="10"/>
      <c r="H47" s="10"/>
      <c r="I47" s="10"/>
      <c r="J47" s="10"/>
      <c r="K47" s="10"/>
      <c r="L47" s="10"/>
      <c r="M47" s="10"/>
      <c r="N47" s="10"/>
      <c r="O47" s="10"/>
      <c r="P47" s="10"/>
      <c r="S47" s="9">
        <v>43556</v>
      </c>
      <c r="T47" s="10">
        <v>43</v>
      </c>
      <c r="U47" s="10">
        <f>U46*(1+Salary_increase)*(1+$G$34)</f>
        <v>32712.571578423125</v>
      </c>
      <c r="V47" s="12">
        <v>3.9</v>
      </c>
      <c r="W47" s="10">
        <f t="shared" si="21"/>
        <v>2835.0895367966709</v>
      </c>
      <c r="X47" s="10">
        <f t="shared" si="22"/>
        <v>783.06906256745265</v>
      </c>
      <c r="Y47" s="1"/>
      <c r="Z47" s="1"/>
      <c r="AA47" s="1"/>
      <c r="AB47" s="1"/>
      <c r="AC47" s="1"/>
      <c r="AD47" s="1"/>
      <c r="AE47" s="1"/>
      <c r="AF47" s="1"/>
      <c r="AG47" s="1"/>
    </row>
    <row r="48" spans="1:33" ht="15.75" thickBot="1">
      <c r="B48" s="9">
        <v>43922</v>
      </c>
      <c r="C48" s="10">
        <v>44</v>
      </c>
      <c r="D48" s="10">
        <f>D47*(1+Salary_increase)</f>
        <v>33203.260152099472</v>
      </c>
      <c r="E48" s="12">
        <v>5.6999999999999993</v>
      </c>
      <c r="F48" s="10">
        <f t="shared" si="20"/>
        <v>4205.7462859325988</v>
      </c>
      <c r="G48" s="10"/>
      <c r="H48" s="10"/>
      <c r="I48" s="10"/>
      <c r="J48" s="10"/>
      <c r="K48" s="10"/>
      <c r="L48" s="10"/>
      <c r="M48" s="10"/>
      <c r="N48" s="10"/>
      <c r="O48" s="10"/>
      <c r="P48" s="10"/>
      <c r="S48" s="9">
        <v>43922</v>
      </c>
      <c r="T48" s="10">
        <v>44</v>
      </c>
      <c r="U48" s="10">
        <f>U47*(1+Salary_increase)</f>
        <v>33203.260152099472</v>
      </c>
      <c r="V48" s="12">
        <v>3.9</v>
      </c>
      <c r="W48" s="10">
        <f t="shared" si="21"/>
        <v>2877.6158798486208</v>
      </c>
      <c r="X48" s="10">
        <f t="shared" si="22"/>
        <v>961.66565203410232</v>
      </c>
      <c r="Y48" s="1"/>
      <c r="Z48" s="1"/>
      <c r="AA48" s="1"/>
      <c r="AB48" s="1"/>
      <c r="AC48" s="1"/>
      <c r="AD48" s="1"/>
      <c r="AE48" s="1"/>
      <c r="AF48" s="1"/>
      <c r="AG48" s="1"/>
    </row>
    <row r="49" spans="2:33" ht="15.75" thickBot="1">
      <c r="B49" s="9">
        <v>44287</v>
      </c>
      <c r="C49" s="10">
        <v>45</v>
      </c>
      <c r="D49" s="10">
        <f>D48*(1+Salary_increase)*(1+$G$35)</f>
        <v>35154.824907845461</v>
      </c>
      <c r="E49" s="12">
        <v>5.9999999999999991</v>
      </c>
      <c r="F49" s="10">
        <f t="shared" si="20"/>
        <v>4687.309987712727</v>
      </c>
      <c r="G49" s="10">
        <v>0</v>
      </c>
      <c r="H49" s="10"/>
      <c r="I49" s="10"/>
      <c r="J49" s="10"/>
      <c r="K49" s="10"/>
      <c r="L49" s="11"/>
      <c r="M49" s="11"/>
      <c r="N49" s="11"/>
      <c r="O49" s="11"/>
      <c r="P49" s="11"/>
      <c r="S49" s="9">
        <v>44287</v>
      </c>
      <c r="T49" s="10">
        <v>45</v>
      </c>
      <c r="U49" s="10">
        <f>U48*(1+Salary_increase)*(1+$G$35)</f>
        <v>35154.824907845461</v>
      </c>
      <c r="V49" s="12">
        <v>3.9</v>
      </c>
      <c r="W49" s="10">
        <f t="shared" si="21"/>
        <v>3046.7514920132735</v>
      </c>
      <c r="X49" s="10">
        <f t="shared" si="22"/>
        <v>1152.7480484118271</v>
      </c>
      <c r="Y49" s="1"/>
      <c r="Z49" s="1"/>
      <c r="AA49" s="12"/>
      <c r="AB49" s="33"/>
      <c r="AC49" s="33"/>
      <c r="AD49" s="33"/>
      <c r="AE49" s="33"/>
      <c r="AF49" s="33"/>
      <c r="AG49" s="33"/>
    </row>
    <row r="50" spans="2:33" ht="15.75" thickBot="1">
      <c r="B50" s="9">
        <v>44652</v>
      </c>
      <c r="C50" s="10">
        <v>46</v>
      </c>
      <c r="D50" s="10">
        <f>D49*(1+Salary_increase)</f>
        <v>35682.147281463142</v>
      </c>
      <c r="E50" s="12">
        <v>5.9999999999999991</v>
      </c>
      <c r="F50" s="10">
        <f t="shared" si="20"/>
        <v>4757.619637528418</v>
      </c>
      <c r="G50" s="10">
        <f t="shared" ref="G50:G64" si="23">G49*(1+FPS2015_indexation)+D50*0.3/59.7</f>
        <v>179.30727277117157</v>
      </c>
      <c r="H50" s="10"/>
      <c r="I50" s="10"/>
      <c r="J50" s="10"/>
      <c r="K50" s="10"/>
      <c r="L50" s="10"/>
      <c r="M50" s="10"/>
      <c r="N50" s="10"/>
      <c r="O50" s="10"/>
      <c r="P50" s="10"/>
      <c r="S50" s="9">
        <v>44652</v>
      </c>
      <c r="T50" s="10">
        <v>46</v>
      </c>
      <c r="U50" s="10">
        <f>U49*(1+Salary_increase)</f>
        <v>35682.147281463142</v>
      </c>
      <c r="V50" s="12">
        <v>3.9</v>
      </c>
      <c r="W50" s="10">
        <f t="shared" si="21"/>
        <v>3092.4527643934721</v>
      </c>
      <c r="X50" s="10">
        <f t="shared" si="22"/>
        <v>1349.3465419091758</v>
      </c>
      <c r="Y50" s="1"/>
      <c r="Z50" s="1"/>
      <c r="AA50" s="12"/>
      <c r="AB50" s="1"/>
      <c r="AC50" s="1"/>
      <c r="AD50" s="1"/>
      <c r="AE50" s="1"/>
      <c r="AF50" s="1"/>
      <c r="AG50" s="1"/>
    </row>
    <row r="51" spans="2:33" ht="15.75" thickBot="1">
      <c r="B51" s="9">
        <v>45017</v>
      </c>
      <c r="C51" s="10">
        <v>47</v>
      </c>
      <c r="D51" s="10">
        <f>D50*(1+Salary_increase)</f>
        <v>36217.379490685082</v>
      </c>
      <c r="E51" s="12">
        <v>5.9999999999999991</v>
      </c>
      <c r="F51" s="10">
        <f t="shared" si="20"/>
        <v>4828.9839320913434</v>
      </c>
      <c r="G51" s="10">
        <f t="shared" si="23"/>
        <v>363.99376372547817</v>
      </c>
      <c r="H51" s="10"/>
      <c r="I51" s="10"/>
      <c r="J51" s="10"/>
      <c r="K51" s="10"/>
      <c r="L51" s="10"/>
      <c r="M51" s="10"/>
      <c r="N51" s="10"/>
      <c r="O51" s="10"/>
      <c r="P51" s="10"/>
      <c r="S51" s="9">
        <v>45017</v>
      </c>
      <c r="T51" s="10">
        <v>47</v>
      </c>
      <c r="U51" s="10">
        <f>U50*(1+Salary_increase)</f>
        <v>36217.379490685082</v>
      </c>
      <c r="V51" s="12">
        <v>3.9</v>
      </c>
      <c r="W51" s="10">
        <f t="shared" si="21"/>
        <v>3138.8395558593738</v>
      </c>
      <c r="X51" s="10">
        <f t="shared" si="22"/>
        <v>1551.5836219005523</v>
      </c>
      <c r="Y51" s="1"/>
      <c r="Z51" s="1"/>
      <c r="AA51" s="12"/>
      <c r="AB51" s="1"/>
      <c r="AC51" s="1"/>
      <c r="AD51" s="1"/>
      <c r="AE51" s="1"/>
      <c r="AF51" s="1"/>
      <c r="AG51" s="1"/>
    </row>
    <row r="52" spans="2:33" ht="15.75" thickBot="1">
      <c r="B52" s="9">
        <v>45383</v>
      </c>
      <c r="C52" s="10">
        <v>48</v>
      </c>
      <c r="D52" s="10">
        <f>D51*(1+Salary_increase)</f>
        <v>36760.640183045354</v>
      </c>
      <c r="E52" s="12">
        <v>5.9999999999999991</v>
      </c>
      <c r="F52" s="10">
        <f t="shared" si="20"/>
        <v>4901.418691072713</v>
      </c>
      <c r="G52" s="10">
        <f t="shared" si="23"/>
        <v>554.18050527204048</v>
      </c>
      <c r="H52" s="10"/>
      <c r="I52" s="10"/>
      <c r="J52" s="10"/>
      <c r="K52" s="10"/>
      <c r="L52" s="10"/>
      <c r="M52" s="10"/>
      <c r="N52" s="10"/>
      <c r="O52" s="10"/>
      <c r="P52" s="10"/>
      <c r="S52" s="9">
        <v>45383</v>
      </c>
      <c r="T52" s="10">
        <v>48</v>
      </c>
      <c r="U52" s="10">
        <f>U51*(1+Salary_increase)</f>
        <v>36760.640183045354</v>
      </c>
      <c r="V52" s="12">
        <v>3.9</v>
      </c>
      <c r="W52" s="10">
        <f t="shared" si="21"/>
        <v>3185.9221491972639</v>
      </c>
      <c r="X52" s="10">
        <f t="shared" si="22"/>
        <v>1759.5842113197407</v>
      </c>
      <c r="Y52" s="1"/>
      <c r="Z52" s="1"/>
      <c r="AA52" s="12"/>
      <c r="AB52" s="1"/>
      <c r="AC52" s="1"/>
      <c r="AD52" s="1"/>
      <c r="AE52" s="1"/>
      <c r="AF52" s="1"/>
      <c r="AG52" s="1"/>
    </row>
    <row r="53" spans="2:33" ht="15.75" thickBot="1">
      <c r="B53" s="9">
        <v>45748</v>
      </c>
      <c r="C53" s="10">
        <v>49</v>
      </c>
      <c r="D53" s="10">
        <f>D52*(1+Salary_increase)</f>
        <v>37312.04978579103</v>
      </c>
      <c r="E53" s="12">
        <v>5.9999999999999991</v>
      </c>
      <c r="F53" s="10">
        <f t="shared" si="20"/>
        <v>4974.9399714388028</v>
      </c>
      <c r="G53" s="10">
        <f t="shared" si="23"/>
        <v>749.99095046816137</v>
      </c>
      <c r="H53" s="10"/>
      <c r="I53" s="10"/>
      <c r="J53" s="10"/>
      <c r="K53" s="10"/>
      <c r="L53" s="10"/>
      <c r="M53" s="10"/>
      <c r="N53" s="10"/>
      <c r="O53" s="10"/>
      <c r="P53" s="10"/>
      <c r="S53" s="9">
        <v>45748</v>
      </c>
      <c r="T53" s="10">
        <v>49</v>
      </c>
      <c r="U53" s="10">
        <f>U52*(1+Salary_increase)</f>
        <v>37312.04978579103</v>
      </c>
      <c r="V53" s="12">
        <v>3.9</v>
      </c>
      <c r="W53" s="10">
        <f t="shared" si="21"/>
        <v>3233.7109814352225</v>
      </c>
      <c r="X53" s="10">
        <f t="shared" si="22"/>
        <v>1973.4757121065768</v>
      </c>
      <c r="Y53" s="1"/>
      <c r="Z53" s="1"/>
      <c r="AA53" s="12"/>
      <c r="AB53" s="1"/>
      <c r="AC53" s="1"/>
      <c r="AD53" s="1"/>
      <c r="AE53" s="1"/>
      <c r="AF53" s="1"/>
      <c r="AG53" s="1"/>
    </row>
    <row r="54" spans="2:33" ht="15.75" thickBot="1">
      <c r="B54" s="9">
        <v>46113</v>
      </c>
      <c r="C54" s="10">
        <v>50</v>
      </c>
      <c r="D54" s="10">
        <f>D53*(1+Salary_increase)*(1+$G$36)</f>
        <v>38691.735552082057</v>
      </c>
      <c r="E54" s="12">
        <v>5.9999999999999991</v>
      </c>
      <c r="F54" s="10">
        <f t="shared" si="20"/>
        <v>5158.8980736109406</v>
      </c>
      <c r="G54" s="10">
        <f t="shared" si="23"/>
        <v>955.67164664519396</v>
      </c>
      <c r="H54" s="10"/>
      <c r="I54" s="10"/>
      <c r="J54" s="17"/>
      <c r="K54" s="10"/>
      <c r="L54" s="11"/>
      <c r="M54" s="11"/>
      <c r="N54" s="11"/>
      <c r="O54" s="11"/>
      <c r="P54" s="11"/>
      <c r="S54" s="9">
        <v>46113</v>
      </c>
      <c r="T54" s="10">
        <v>50</v>
      </c>
      <c r="U54" s="10">
        <f>U53*(1+Salary_increase)*(1+$G$36)</f>
        <v>38691.735552082057</v>
      </c>
      <c r="V54" s="12">
        <v>3.9</v>
      </c>
      <c r="W54" s="10">
        <f t="shared" si="21"/>
        <v>3353.283747847112</v>
      </c>
      <c r="X54" s="10">
        <f t="shared" si="22"/>
        <v>2197.5086797081854</v>
      </c>
      <c r="Y54" s="17"/>
      <c r="Z54" s="1"/>
      <c r="AA54" s="12"/>
      <c r="AB54" s="11"/>
      <c r="AC54" s="11"/>
      <c r="AD54" s="11"/>
      <c r="AE54" s="11"/>
      <c r="AF54" s="11"/>
      <c r="AG54" s="11"/>
    </row>
    <row r="55" spans="2:33" ht="15.75" thickBot="1">
      <c r="B55" s="9">
        <v>46478</v>
      </c>
      <c r="C55" s="10">
        <v>51</v>
      </c>
      <c r="D55" s="10">
        <f>D54*(1+Salary_increase)</f>
        <v>39272.11158536328</v>
      </c>
      <c r="E55" s="12">
        <v>5.9999999999999991</v>
      </c>
      <c r="F55" s="10">
        <f t="shared" si="20"/>
        <v>5236.2815447151033</v>
      </c>
      <c r="G55" s="10">
        <f t="shared" si="23"/>
        <v>1167.3540157436821</v>
      </c>
      <c r="H55" s="10"/>
      <c r="I55" s="10"/>
      <c r="J55" s="17"/>
      <c r="K55" s="10"/>
      <c r="L55" s="10"/>
      <c r="M55" s="10"/>
      <c r="N55" s="10"/>
      <c r="O55" s="10"/>
      <c r="P55" s="10"/>
      <c r="S55" s="9">
        <v>46478</v>
      </c>
      <c r="T55" s="10">
        <v>51</v>
      </c>
      <c r="U55" s="10">
        <f>U54*(1+Salary_increase)</f>
        <v>39272.11158536328</v>
      </c>
      <c r="V55" s="12">
        <v>3.9</v>
      </c>
      <c r="W55" s="10">
        <f t="shared" si="21"/>
        <v>3403.583004064817</v>
      </c>
      <c r="X55" s="10">
        <f t="shared" si="22"/>
        <v>2427.8186043026185</v>
      </c>
      <c r="Y55" s="17"/>
      <c r="Z55" s="1"/>
      <c r="AA55" s="12"/>
      <c r="AB55" s="10"/>
      <c r="AC55" s="10"/>
      <c r="AD55" s="10"/>
      <c r="AE55" s="10"/>
      <c r="AF55" s="10"/>
      <c r="AG55" s="10"/>
    </row>
    <row r="56" spans="2:33" ht="15.75" thickBot="1">
      <c r="B56" s="9">
        <v>46844</v>
      </c>
      <c r="C56" s="10">
        <v>52</v>
      </c>
      <c r="D56" s="10">
        <f>D55*(1+Salary_increase)*(1+$G$37)</f>
        <v>40967.933216011603</v>
      </c>
      <c r="E56" s="12">
        <v>5.9999999999999991</v>
      </c>
      <c r="F56" s="10">
        <f t="shared" si="20"/>
        <v>5462.3910954682133</v>
      </c>
      <c r="G56" s="10">
        <f t="shared" si="23"/>
        <v>1390.7333371155739</v>
      </c>
      <c r="H56" s="10"/>
      <c r="I56" s="10"/>
      <c r="J56" s="17"/>
      <c r="K56" s="10"/>
      <c r="L56" s="10"/>
      <c r="M56" s="10"/>
      <c r="N56" s="10"/>
      <c r="O56" s="10"/>
      <c r="P56" s="10"/>
      <c r="S56" s="9">
        <v>46844</v>
      </c>
      <c r="T56" s="10">
        <v>52</v>
      </c>
      <c r="U56" s="10">
        <f>U55*(1+Salary_increase)*(1+$G$37)</f>
        <v>40967.933216011603</v>
      </c>
      <c r="V56" s="12">
        <v>3.9</v>
      </c>
      <c r="W56" s="10">
        <f t="shared" si="21"/>
        <v>3550.5542120543387</v>
      </c>
      <c r="X56" s="10">
        <f t="shared" si="22"/>
        <v>2670.1048945028942</v>
      </c>
      <c r="Y56" s="17"/>
      <c r="Z56" s="1"/>
      <c r="AA56" s="12"/>
      <c r="AB56" s="10"/>
      <c r="AC56" s="10"/>
      <c r="AD56" s="10"/>
      <c r="AE56" s="10"/>
      <c r="AF56" s="10"/>
      <c r="AG56" s="10"/>
    </row>
    <row r="57" spans="2:33" ht="15.75" thickBot="1">
      <c r="B57" s="9">
        <v>47209</v>
      </c>
      <c r="C57" s="10">
        <v>53</v>
      </c>
      <c r="D57" s="10">
        <f>D56*(1+Salary_increase)</f>
        <v>41582.452214251774</v>
      </c>
      <c r="E57" s="12">
        <v>5.9999999999999991</v>
      </c>
      <c r="F57" s="10">
        <f t="shared" si="20"/>
        <v>5544.3269619002358</v>
      </c>
      <c r="G57" s="10">
        <f t="shared" si="23"/>
        <v>1620.55138347508</v>
      </c>
      <c r="H57" s="10"/>
      <c r="I57" s="10"/>
      <c r="J57" s="17"/>
      <c r="K57" s="10"/>
      <c r="L57" s="10"/>
      <c r="M57" s="10"/>
      <c r="N57" s="10"/>
      <c r="O57" s="10"/>
      <c r="P57" s="10"/>
      <c r="S57" s="9">
        <v>47209</v>
      </c>
      <c r="T57" s="10">
        <v>53</v>
      </c>
      <c r="U57" s="10">
        <f>U56*(1+Salary_increase)</f>
        <v>41582.452214251774</v>
      </c>
      <c r="V57" s="12">
        <v>3.9</v>
      </c>
      <c r="W57" s="10">
        <f t="shared" si="21"/>
        <v>3603.8125252351538</v>
      </c>
      <c r="X57" s="10">
        <f t="shared" si="22"/>
        <v>2919.1135142232101</v>
      </c>
      <c r="Y57" s="17"/>
      <c r="Z57" s="1"/>
      <c r="AA57" s="12"/>
      <c r="AB57" s="10"/>
      <c r="AC57" s="10"/>
      <c r="AD57" s="10"/>
      <c r="AE57" s="10"/>
      <c r="AF57" s="10"/>
      <c r="AG57" s="10"/>
    </row>
    <row r="58" spans="2:33" ht="15.75" thickBot="1">
      <c r="B58" s="9">
        <v>47574</v>
      </c>
      <c r="C58" s="10">
        <v>54</v>
      </c>
      <c r="D58" s="10">
        <f>D57*(1+Salary_increase)</f>
        <v>42206.18899746555</v>
      </c>
      <c r="E58" s="12">
        <v>5.9999999999999991</v>
      </c>
      <c r="F58" s="10">
        <f t="shared" si="20"/>
        <v>5627.491866328739</v>
      </c>
      <c r="G58" s="10">
        <f t="shared" si="23"/>
        <v>1856.9510562245202</v>
      </c>
      <c r="H58" s="10"/>
      <c r="I58" s="10"/>
      <c r="J58" s="17"/>
      <c r="K58" s="10"/>
      <c r="L58" s="10"/>
      <c r="M58" s="10"/>
      <c r="N58" s="10"/>
      <c r="O58" s="10"/>
      <c r="P58" s="10"/>
      <c r="S58" s="9">
        <v>47574</v>
      </c>
      <c r="T58" s="10">
        <v>54</v>
      </c>
      <c r="U58" s="10">
        <f>U57*(1+Salary_increase)</f>
        <v>42206.18899746555</v>
      </c>
      <c r="V58" s="12">
        <v>3.9</v>
      </c>
      <c r="W58" s="10">
        <f t="shared" si="21"/>
        <v>3657.8697131136805</v>
      </c>
      <c r="X58" s="10">
        <f t="shared" si="22"/>
        <v>3174.9916189338724</v>
      </c>
      <c r="Y58" s="17"/>
      <c r="Z58" s="1"/>
      <c r="AA58" s="12"/>
      <c r="AB58" s="10"/>
      <c r="AC58" s="10"/>
      <c r="AD58" s="10"/>
      <c r="AE58" s="10"/>
      <c r="AF58" s="10"/>
      <c r="AG58" s="10"/>
    </row>
    <row r="59" spans="2:33" ht="15.75" thickBot="1">
      <c r="B59" s="9">
        <v>47939</v>
      </c>
      <c r="C59" s="10">
        <v>55</v>
      </c>
      <c r="D59" s="10">
        <f>D58*(1+Salary_increase)*(1+$G$38)</f>
        <v>45622.950631929081</v>
      </c>
      <c r="E59" s="12">
        <v>5.9999999999999991</v>
      </c>
      <c r="F59" s="10">
        <f t="shared" si="20"/>
        <v>6083.0600842572103</v>
      </c>
      <c r="G59" s="10">
        <f t="shared" si="23"/>
        <v>2114.0663805197928</v>
      </c>
      <c r="H59" s="17">
        <v>0.78700000000000003</v>
      </c>
      <c r="I59" s="10">
        <f>G59*H59</f>
        <v>1663.7702414690771</v>
      </c>
      <c r="J59" s="12">
        <v>20.8</v>
      </c>
      <c r="K59" s="11">
        <f>F59/4*J59</f>
        <v>31631.912438137493</v>
      </c>
      <c r="L59" s="11">
        <f>I59/4*12</f>
        <v>4991.3107244072307</v>
      </c>
      <c r="M59" s="11">
        <f>K59+L59</f>
        <v>36623.223162544724</v>
      </c>
      <c r="N59" s="11">
        <f>F59*3/4</f>
        <v>4562.2950631929079</v>
      </c>
      <c r="O59" s="11">
        <f>I59*3/4</f>
        <v>1247.8276811018077</v>
      </c>
      <c r="P59" s="11">
        <f>N59+O59</f>
        <v>5810.1227442947156</v>
      </c>
      <c r="S59" s="9">
        <v>47939</v>
      </c>
      <c r="T59" s="10">
        <v>55</v>
      </c>
      <c r="U59" s="10">
        <f>U58*(1+Salary_increase)*(1+$G$38)</f>
        <v>45622.950631929081</v>
      </c>
      <c r="V59" s="12">
        <v>3.9</v>
      </c>
      <c r="W59" s="10">
        <f t="shared" si="21"/>
        <v>3953.9890547671871</v>
      </c>
      <c r="X59" s="10">
        <f t="shared" si="22"/>
        <v>3451.8775516697851</v>
      </c>
      <c r="Y59" s="17">
        <v>0.78700000000000003</v>
      </c>
      <c r="Z59" s="10">
        <f>X59*Y59</f>
        <v>2716.6276331641211</v>
      </c>
      <c r="AA59" s="12">
        <v>20.8</v>
      </c>
      <c r="AB59" s="11">
        <f>W59/4*AA59</f>
        <v>20560.743084789374</v>
      </c>
      <c r="AC59" s="11">
        <f>Z59/4*12</f>
        <v>8149.8828994923633</v>
      </c>
      <c r="AD59" s="11">
        <f>AB59+AC59</f>
        <v>28710.625984281738</v>
      </c>
      <c r="AE59" s="11">
        <f>W59*3/4</f>
        <v>2965.4917910753902</v>
      </c>
      <c r="AF59" s="11">
        <f>Z59*3/4</f>
        <v>2037.4707248730908</v>
      </c>
      <c r="AG59" s="11">
        <f>AE59+AF59</f>
        <v>5002.9625159484813</v>
      </c>
    </row>
    <row r="60" spans="2:33" ht="15.75" thickBot="1">
      <c r="B60" s="9">
        <v>48305</v>
      </c>
      <c r="C60" s="10">
        <v>56</v>
      </c>
      <c r="D60" s="10">
        <f>D59*(1+Salary_increase)</f>
        <v>46307.294891408012</v>
      </c>
      <c r="E60" s="12">
        <v>5.9999999999999991</v>
      </c>
      <c r="F60" s="10">
        <f t="shared" si="20"/>
        <v>6174.3059855210677</v>
      </c>
      <c r="G60" s="10">
        <f t="shared" si="23"/>
        <v>2378.477350556273</v>
      </c>
      <c r="H60" s="17">
        <v>0.82299999999999995</v>
      </c>
      <c r="I60" s="10">
        <f t="shared" ref="I60:I64" si="24">G60*H60</f>
        <v>1957.4868595078126</v>
      </c>
      <c r="J60" s="12">
        <v>20.399999999999999</v>
      </c>
      <c r="K60" s="10">
        <f t="shared" ref="K60:K64" si="25">F60/4*J60</f>
        <v>31488.960526157443</v>
      </c>
      <c r="L60" s="10">
        <f t="shared" ref="L60:L64" si="26">I60/4*12</f>
        <v>5872.460578523438</v>
      </c>
      <c r="M60" s="10">
        <f t="shared" ref="M60:M64" si="27">K60+L60</f>
        <v>37361.421104680878</v>
      </c>
      <c r="N60" s="10">
        <f t="shared" ref="N60:N64" si="28">F60*3/4</f>
        <v>4630.729489140801</v>
      </c>
      <c r="O60" s="10">
        <f t="shared" ref="O60:O64" si="29">I60*3/4</f>
        <v>1468.1151446308595</v>
      </c>
      <c r="P60" s="10">
        <f t="shared" ref="P60:P64" si="30">N60+O60</f>
        <v>6098.8446337716605</v>
      </c>
      <c r="S60" s="9">
        <v>48305</v>
      </c>
      <c r="T60" s="10">
        <v>56</v>
      </c>
      <c r="U60" s="10">
        <f>U59*(1+Salary_increase)</f>
        <v>46307.294891408012</v>
      </c>
      <c r="V60" s="12">
        <v>3.9</v>
      </c>
      <c r="W60" s="10">
        <f t="shared" si="21"/>
        <v>4013.2988905886946</v>
      </c>
      <c r="X60" s="10">
        <f t="shared" si="22"/>
        <v>3736.3556892735151</v>
      </c>
      <c r="Y60" s="17">
        <v>0.82299999999999995</v>
      </c>
      <c r="Z60" s="10">
        <f t="shared" ref="Z60:Z64" si="31">X60*Y60</f>
        <v>3075.0207322721026</v>
      </c>
      <c r="AA60" s="12">
        <v>20.399999999999999</v>
      </c>
      <c r="AB60" s="10">
        <f t="shared" ref="AB60:AB64" si="32">W60/4*AA60</f>
        <v>20467.824342002339</v>
      </c>
      <c r="AC60" s="10">
        <f t="shared" ref="AC60:AC64" si="33">Z60/4*12</f>
        <v>9225.0621968163068</v>
      </c>
      <c r="AD60" s="10">
        <f t="shared" ref="AD60:AD64" si="34">AB60+AC60</f>
        <v>29692.886538818646</v>
      </c>
      <c r="AE60" s="10">
        <f t="shared" ref="AE60:AE64" si="35">W60*3/4</f>
        <v>3009.974167941521</v>
      </c>
      <c r="AF60" s="10">
        <f t="shared" ref="AF60:AF64" si="36">Z60*3/4</f>
        <v>2306.2655492040767</v>
      </c>
      <c r="AG60" s="10">
        <f t="shared" ref="AG60:AG64" si="37">AE60+AF60</f>
        <v>5316.2397171455978</v>
      </c>
    </row>
    <row r="61" spans="2:33" ht="15.75" thickBot="1">
      <c r="B61" s="9">
        <v>48670</v>
      </c>
      <c r="C61" s="10">
        <v>57</v>
      </c>
      <c r="D61" s="10">
        <f>D60*(1+Salary_increase)</f>
        <v>47001.904314779131</v>
      </c>
      <c r="E61" s="12">
        <v>5.9999999999999991</v>
      </c>
      <c r="F61" s="10">
        <f t="shared" si="20"/>
        <v>6266.9205753038832</v>
      </c>
      <c r="G61" s="10">
        <f t="shared" si="23"/>
        <v>2650.3449847582306</v>
      </c>
      <c r="H61" s="17">
        <v>0.86299999999999999</v>
      </c>
      <c r="I61" s="10">
        <f t="shared" si="24"/>
        <v>2287.2477218463528</v>
      </c>
      <c r="J61" s="12">
        <v>20.100000000000001</v>
      </c>
      <c r="K61" s="10">
        <f t="shared" si="25"/>
        <v>31491.275890902016</v>
      </c>
      <c r="L61" s="10">
        <f t="shared" si="26"/>
        <v>6861.7431655390583</v>
      </c>
      <c r="M61" s="10">
        <f t="shared" si="27"/>
        <v>38353.019056441073</v>
      </c>
      <c r="N61" s="10">
        <f t="shared" si="28"/>
        <v>4700.1904314779122</v>
      </c>
      <c r="O61" s="10">
        <f t="shared" si="29"/>
        <v>1715.4357913847646</v>
      </c>
      <c r="P61" s="10">
        <f t="shared" si="30"/>
        <v>6415.6262228626765</v>
      </c>
      <c r="S61" s="9">
        <v>48670</v>
      </c>
      <c r="T61" s="10">
        <v>57</v>
      </c>
      <c r="U61" s="10">
        <f>U60*(1+Salary_increase)</f>
        <v>47001.904314779131</v>
      </c>
      <c r="V61" s="12">
        <v>3.9</v>
      </c>
      <c r="W61" s="10">
        <f t="shared" si="21"/>
        <v>4073.4983739475247</v>
      </c>
      <c r="X61" s="10">
        <f t="shared" si="22"/>
        <v>4028.5914985562308</v>
      </c>
      <c r="Y61" s="17">
        <v>0.86299999999999999</v>
      </c>
      <c r="Z61" s="10">
        <f t="shared" si="31"/>
        <v>3476.6744632540272</v>
      </c>
      <c r="AA61" s="12">
        <v>20.100000000000001</v>
      </c>
      <c r="AB61" s="10">
        <f t="shared" si="32"/>
        <v>20469.329329086311</v>
      </c>
      <c r="AC61" s="10">
        <f t="shared" si="33"/>
        <v>10430.023389762082</v>
      </c>
      <c r="AD61" s="10">
        <f t="shared" si="34"/>
        <v>30899.352718848393</v>
      </c>
      <c r="AE61" s="10">
        <f t="shared" si="35"/>
        <v>3055.1237804606435</v>
      </c>
      <c r="AF61" s="10">
        <f t="shared" si="36"/>
        <v>2607.5058474405205</v>
      </c>
      <c r="AG61" s="10">
        <f t="shared" si="37"/>
        <v>5662.629627901164</v>
      </c>
    </row>
    <row r="62" spans="2:33" ht="15.75" thickBot="1">
      <c r="B62" s="9">
        <v>49035</v>
      </c>
      <c r="C62" s="10">
        <v>58</v>
      </c>
      <c r="D62" s="10">
        <f>D61*(1+Salary_increase)</f>
        <v>47706.932879500811</v>
      </c>
      <c r="E62" s="12">
        <v>5.9999999999999991</v>
      </c>
      <c r="F62" s="10">
        <f t="shared" si="20"/>
        <v>6360.9243839334413</v>
      </c>
      <c r="G62" s="10">
        <f t="shared" si="23"/>
        <v>2929.8334905823717</v>
      </c>
      <c r="H62" s="17">
        <v>0.90500000000000003</v>
      </c>
      <c r="I62" s="10">
        <f t="shared" si="24"/>
        <v>2651.4993089770464</v>
      </c>
      <c r="J62" s="12">
        <v>19.7</v>
      </c>
      <c r="K62" s="10">
        <f t="shared" si="25"/>
        <v>31327.552590872197</v>
      </c>
      <c r="L62" s="10">
        <f t="shared" si="26"/>
        <v>7954.4979269311389</v>
      </c>
      <c r="M62" s="10">
        <f t="shared" si="27"/>
        <v>39282.050517803335</v>
      </c>
      <c r="N62" s="10">
        <f t="shared" si="28"/>
        <v>4770.693287950081</v>
      </c>
      <c r="O62" s="10">
        <f t="shared" si="29"/>
        <v>1988.6244817327847</v>
      </c>
      <c r="P62" s="10">
        <f t="shared" si="30"/>
        <v>6759.3177696828661</v>
      </c>
      <c r="S62" s="9">
        <v>49035</v>
      </c>
      <c r="T62" s="10">
        <v>58</v>
      </c>
      <c r="U62" s="10">
        <f>U61*(1+Salary_increase)</f>
        <v>47706.932879500811</v>
      </c>
      <c r="V62" s="12">
        <v>3.9</v>
      </c>
      <c r="W62" s="10">
        <f t="shared" si="21"/>
        <v>4134.6008495567366</v>
      </c>
      <c r="X62" s="10">
        <f t="shared" si="22"/>
        <v>4328.7537020873424</v>
      </c>
      <c r="Y62" s="17">
        <v>0.90500000000000003</v>
      </c>
      <c r="Z62" s="10">
        <f t="shared" si="31"/>
        <v>3917.5221003890451</v>
      </c>
      <c r="AA62" s="12">
        <v>19.7</v>
      </c>
      <c r="AB62" s="10">
        <f t="shared" si="32"/>
        <v>20362.909184066928</v>
      </c>
      <c r="AC62" s="10">
        <f t="shared" si="33"/>
        <v>11752.566301167135</v>
      </c>
      <c r="AD62" s="10">
        <f t="shared" si="34"/>
        <v>32115.475485234063</v>
      </c>
      <c r="AE62" s="10">
        <f t="shared" si="35"/>
        <v>3100.9506371675525</v>
      </c>
      <c r="AF62" s="10">
        <f t="shared" si="36"/>
        <v>2938.1415752917837</v>
      </c>
      <c r="AG62" s="10">
        <f t="shared" si="37"/>
        <v>6039.0922124593362</v>
      </c>
    </row>
    <row r="63" spans="2:33" ht="15.75" thickBot="1">
      <c r="B63" s="9">
        <v>49400</v>
      </c>
      <c r="C63" s="10">
        <v>59</v>
      </c>
      <c r="D63" s="10">
        <f>D62*(1+Salary_increase)</f>
        <v>48422.536872693316</v>
      </c>
      <c r="E63" s="12">
        <v>5.9999999999999991</v>
      </c>
      <c r="F63" s="10">
        <f t="shared" si="20"/>
        <v>6456.3382496924414</v>
      </c>
      <c r="G63" s="10">
        <f t="shared" si="23"/>
        <v>3217.1103239596664</v>
      </c>
      <c r="H63" s="17">
        <v>0.95099999999999996</v>
      </c>
      <c r="I63" s="10">
        <f t="shared" si="24"/>
        <v>3059.4719180856428</v>
      </c>
      <c r="J63" s="12">
        <v>19.3</v>
      </c>
      <c r="K63" s="10">
        <f t="shared" si="25"/>
        <v>31151.83205476603</v>
      </c>
      <c r="L63" s="10">
        <f t="shared" si="26"/>
        <v>9178.4157542569283</v>
      </c>
      <c r="M63" s="10">
        <f t="shared" si="27"/>
        <v>40330.247809022956</v>
      </c>
      <c r="N63" s="10">
        <f t="shared" si="28"/>
        <v>4842.2536872693308</v>
      </c>
      <c r="O63" s="10">
        <f t="shared" si="29"/>
        <v>2294.6039385642321</v>
      </c>
      <c r="P63" s="10">
        <f t="shared" si="30"/>
        <v>7136.8576258335634</v>
      </c>
      <c r="S63" s="9">
        <v>49400</v>
      </c>
      <c r="T63" s="10">
        <v>59</v>
      </c>
      <c r="U63" s="10">
        <f>U62*(1+Salary_increase)</f>
        <v>48422.536872693316</v>
      </c>
      <c r="V63" s="12">
        <v>3.9</v>
      </c>
      <c r="W63" s="10">
        <f t="shared" si="21"/>
        <v>4196.6198623000873</v>
      </c>
      <c r="X63" s="10">
        <f t="shared" si="22"/>
        <v>4637.014338637211</v>
      </c>
      <c r="Y63" s="17">
        <v>0.95099999999999996</v>
      </c>
      <c r="Z63" s="10">
        <f t="shared" si="31"/>
        <v>4409.8006360439877</v>
      </c>
      <c r="AA63" s="12">
        <v>19.3</v>
      </c>
      <c r="AB63" s="10">
        <f t="shared" si="32"/>
        <v>20248.690835597921</v>
      </c>
      <c r="AC63" s="10">
        <f t="shared" si="33"/>
        <v>13229.401908131964</v>
      </c>
      <c r="AD63" s="10">
        <f t="shared" si="34"/>
        <v>33478.092743729881</v>
      </c>
      <c r="AE63" s="10">
        <f t="shared" si="35"/>
        <v>3147.4648967250655</v>
      </c>
      <c r="AF63" s="10">
        <f t="shared" si="36"/>
        <v>3307.350477032991</v>
      </c>
      <c r="AG63" s="10">
        <f t="shared" si="37"/>
        <v>6454.815373758056</v>
      </c>
    </row>
    <row r="64" spans="2:33" ht="15.75" thickBot="1">
      <c r="B64" s="9">
        <v>49766</v>
      </c>
      <c r="C64" s="10">
        <v>60</v>
      </c>
      <c r="D64" s="10">
        <f>D63*(1+Salary_increase)</f>
        <v>49148.874925783712</v>
      </c>
      <c r="E64" s="12">
        <v>5.9999999999999991</v>
      </c>
      <c r="F64" s="10">
        <f t="shared" si="20"/>
        <v>6553.1833234378264</v>
      </c>
      <c r="G64" s="10">
        <f t="shared" si="23"/>
        <v>3512.3462498028985</v>
      </c>
      <c r="H64" s="17">
        <v>1</v>
      </c>
      <c r="I64" s="10">
        <f t="shared" si="24"/>
        <v>3512.3462498028985</v>
      </c>
      <c r="J64" s="12">
        <v>18.899999999999999</v>
      </c>
      <c r="K64" s="11">
        <f t="shared" si="25"/>
        <v>30963.791203243727</v>
      </c>
      <c r="L64" s="11">
        <f t="shared" si="26"/>
        <v>10537.038749408695</v>
      </c>
      <c r="M64" s="11">
        <f t="shared" si="27"/>
        <v>41500.829952652421</v>
      </c>
      <c r="N64" s="11">
        <f t="shared" si="28"/>
        <v>4914.8874925783693</v>
      </c>
      <c r="O64" s="11">
        <f t="shared" si="29"/>
        <v>2634.2596873521738</v>
      </c>
      <c r="P64" s="11">
        <f t="shared" si="30"/>
        <v>7549.1471799305436</v>
      </c>
      <c r="S64" s="9">
        <v>49766</v>
      </c>
      <c r="T64" s="10">
        <v>60</v>
      </c>
      <c r="U64" s="10">
        <f>U63*(1+Salary_increase)</f>
        <v>49148.874925783712</v>
      </c>
      <c r="V64" s="12">
        <v>3.9</v>
      </c>
      <c r="W64" s="10">
        <f t="shared" si="21"/>
        <v>4259.5691602345878</v>
      </c>
      <c r="X64" s="10">
        <f t="shared" si="22"/>
        <v>4953.548824700606</v>
      </c>
      <c r="Y64" s="17">
        <v>1</v>
      </c>
      <c r="Z64" s="10">
        <f t="shared" si="31"/>
        <v>4953.548824700606</v>
      </c>
      <c r="AA64" s="12">
        <v>18.899999999999999</v>
      </c>
      <c r="AB64" s="11">
        <f t="shared" si="32"/>
        <v>20126.464282108427</v>
      </c>
      <c r="AC64" s="11">
        <f t="shared" si="33"/>
        <v>14860.646474101817</v>
      </c>
      <c r="AD64" s="11">
        <f t="shared" si="34"/>
        <v>34987.110756210241</v>
      </c>
      <c r="AE64" s="11">
        <f t="shared" si="35"/>
        <v>3194.6768701759411</v>
      </c>
      <c r="AF64" s="11">
        <f t="shared" si="36"/>
        <v>3715.1616185254543</v>
      </c>
      <c r="AG64" s="11">
        <f t="shared" si="37"/>
        <v>6909.8384887013954</v>
      </c>
    </row>
    <row r="66" spans="2:18">
      <c r="C66" s="72" t="s">
        <v>119</v>
      </c>
      <c r="Q66" s="72" t="s">
        <v>120</v>
      </c>
    </row>
    <row r="67" spans="2:18">
      <c r="B67" s="46" t="s">
        <v>5</v>
      </c>
      <c r="C67" t="s">
        <v>52</v>
      </c>
      <c r="Q67" s="43" t="s">
        <v>125</v>
      </c>
    </row>
    <row r="68" spans="2:18">
      <c r="B68" s="46" t="s">
        <v>6</v>
      </c>
      <c r="C68" s="48" t="s">
        <v>80</v>
      </c>
      <c r="Q68" s="45" t="s">
        <v>85</v>
      </c>
    </row>
    <row r="69" spans="2:18">
      <c r="B69" s="46" t="s">
        <v>7</v>
      </c>
      <c r="C69" t="s">
        <v>121</v>
      </c>
      <c r="Q69" s="43" t="s">
        <v>123</v>
      </c>
      <c r="R69" s="43" t="s">
        <v>82</v>
      </c>
    </row>
    <row r="70" spans="2:18">
      <c r="B70" s="46" t="s">
        <v>8</v>
      </c>
      <c r="C70" t="s">
        <v>127</v>
      </c>
      <c r="J70" s="43"/>
      <c r="Q70" s="43" t="s">
        <v>47</v>
      </c>
    </row>
    <row r="71" spans="2:18">
      <c r="B71" s="46" t="s">
        <v>9</v>
      </c>
      <c r="C71" s="47" t="s">
        <v>49</v>
      </c>
    </row>
    <row r="72" spans="2:18">
      <c r="B72" s="46" t="s">
        <v>10</v>
      </c>
      <c r="C72" t="s">
        <v>126</v>
      </c>
      <c r="Q72" s="43" t="s">
        <v>48</v>
      </c>
    </row>
    <row r="73" spans="2:18">
      <c r="B73" s="46" t="s">
        <v>11</v>
      </c>
      <c r="C73" s="47" t="s">
        <v>68</v>
      </c>
      <c r="P73" s="44"/>
    </row>
    <row r="74" spans="2:18">
      <c r="B74" s="46" t="s">
        <v>12</v>
      </c>
      <c r="C74" s="47" t="s">
        <v>53</v>
      </c>
    </row>
    <row r="75" spans="2:18">
      <c r="B75" s="46" t="s">
        <v>13</v>
      </c>
      <c r="C75" s="47" t="s">
        <v>51</v>
      </c>
    </row>
    <row r="76" spans="2:18">
      <c r="B76" s="46" t="s">
        <v>14</v>
      </c>
      <c r="C76" s="51" t="s">
        <v>81</v>
      </c>
    </row>
    <row r="77" spans="2:18">
      <c r="B77" s="46" t="s">
        <v>15</v>
      </c>
      <c r="C77" s="51" t="s">
        <v>65</v>
      </c>
    </row>
    <row r="78" spans="2:18">
      <c r="B78" s="46" t="s">
        <v>16</v>
      </c>
      <c r="C78" s="47" t="s">
        <v>50</v>
      </c>
    </row>
  </sheetData>
  <sheetProtection algorithmName="SHA-512" hashValue="8GED9X1pauDbWi6+RAi/x70UvHOrB3RdUMnSfxkri4oep0oVwo71SGjrsSok0PSEF4ngSkZlU20aJ21vXa4YZg==" saltValue="kV9D+tKfOvHpLYWQZtPOwQ==" spinCount="100000" sheet="1" objects="1" scenarios="1"/>
  <hyperlinks>
    <hyperlink ref="Q70" r:id="rId1" xr:uid="{DFCC5E49-54D8-4436-8DB5-AB74B63B84CD}"/>
    <hyperlink ref="Q72" r:id="rId2" xr:uid="{9AB6BDA3-4659-4864-9DE0-C9BB525F5BEE}"/>
    <hyperlink ref="Q68" r:id="rId3" display="https://fpsmember.org/fps-2006-special-members/how-my-pension-worked-out" xr:uid="{1FCFD772-C8FB-43D0-8461-EBB1EC840DAE}"/>
    <hyperlink ref="Q67" r:id="rId4" display="https://fpsmember.org/fps-2006-special-members" xr:uid="{457DD35B-EEFB-47A1-9DB6-4AADC6210BB1}"/>
    <hyperlink ref="R69" r:id="rId5" display="https://fpsmember.org/fps-2015/how-my-pension-worked-out" xr:uid="{B86E3C07-2856-4032-813D-DD47324D0598}"/>
    <hyperlink ref="Q69" r:id="rId6" display="https://fpsmember.org/fps-2015" xr:uid="{3D191D21-615A-4905-8591-9B1E8C708C3A}"/>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Member 1</vt:lpstr>
      <vt:lpstr>Member 2</vt:lpstr>
      <vt:lpstr>Member 3</vt:lpstr>
      <vt:lpstr>Member 4</vt:lpstr>
      <vt:lpstr>Member 5</vt:lpstr>
      <vt:lpstr>FPS2015_indexation</vt:lpstr>
      <vt:lpstr>Member1</vt:lpstr>
      <vt:lpstr>Member2</vt:lpstr>
      <vt:lpstr>Member3</vt:lpstr>
      <vt:lpstr>Member4</vt:lpstr>
      <vt:lpstr>Member5</vt:lpstr>
      <vt:lpstr>Salary_increase</vt:lpstr>
    </vt:vector>
  </TitlesOfParts>
  <Company>Barnett Waddingham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Dobbie</dc:creator>
  <cp:lastModifiedBy>Colin Dobbie</cp:lastModifiedBy>
  <dcterms:created xsi:type="dcterms:W3CDTF">2022-03-07T14:55:17Z</dcterms:created>
  <dcterms:modified xsi:type="dcterms:W3CDTF">2022-03-31T15:13:00Z</dcterms:modified>
</cp:coreProperties>
</file>